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ysie.Igabe\OneDrive - DUHAMIC\Documents\IGABE\PROJECTS\PROPER FUNDS(FP)\YEAR 2025\SEPTEMBER\CONSTRUCTION OF DUHAMIC ADRI APARTMENT\"/>
    </mc:Choice>
  </mc:AlternateContent>
  <xr:revisionPtr revIDLastSave="0" documentId="13_ncr:1_{20E8B5FD-CE7F-4C62-9EBD-A38F1BD98B89}" xr6:coauthVersionLast="47" xr6:coauthVersionMax="47" xr10:uidLastSave="{00000000-0000-0000-0000-000000000000}"/>
  <bookViews>
    <workbookView xWindow="-108" yWindow="-108" windowWidth="23256" windowHeight="12456" tabRatio="911" xr2:uid="{00000000-000D-0000-FFFF-FFFF00000000}"/>
  </bookViews>
  <sheets>
    <sheet name="DHA" sheetId="16" r:id="rId1"/>
  </sheets>
  <definedNames>
    <definedName name="_xlnm.Print_Area" localSheetId="0">DHA!$A$1:$F$462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3" i="16" l="1"/>
  <c r="F147" i="16"/>
  <c r="D114" i="16"/>
  <c r="D39" i="16" l="1"/>
  <c r="D38" i="16"/>
  <c r="D36" i="16"/>
  <c r="D253" i="16"/>
  <c r="D145" i="16" l="1"/>
  <c r="D144" i="16"/>
  <c r="D136" i="16"/>
  <c r="D127" i="16"/>
  <c r="E135" i="16"/>
  <c r="E144" i="16" s="1"/>
  <c r="D118" i="16"/>
  <c r="D29" i="16"/>
  <c r="D34" i="16" l="1"/>
  <c r="D19" i="16" l="1"/>
  <c r="D295" i="16" l="1"/>
  <c r="D277" i="16"/>
  <c r="D217" i="16"/>
  <c r="D197" i="16"/>
  <c r="D444" i="16"/>
  <c r="D442" i="16"/>
  <c r="D441" i="16"/>
  <c r="D440" i="16"/>
  <c r="D439" i="16"/>
  <c r="D436" i="16"/>
  <c r="D435" i="16"/>
  <c r="D449" i="16"/>
  <c r="D451" i="16"/>
  <c r="D172" i="16"/>
  <c r="D174" i="16"/>
  <c r="D171" i="16"/>
  <c r="D177" i="16"/>
  <c r="D175" i="16"/>
  <c r="D173" i="16"/>
  <c r="D49" i="16"/>
  <c r="D57" i="16"/>
  <c r="D73" i="16"/>
  <c r="D65" i="16"/>
  <c r="D176" i="16" l="1"/>
  <c r="D178" i="16" s="1"/>
  <c r="D117" i="16"/>
  <c r="D126" i="16" s="1"/>
  <c r="D135" i="16" s="1"/>
  <c r="D143" i="16"/>
  <c r="D116" i="16"/>
  <c r="D115" i="16"/>
  <c r="D124" i="16" s="1"/>
  <c r="D133" i="16" s="1"/>
  <c r="E124" i="16"/>
  <c r="E133" i="16" s="1"/>
  <c r="D123" i="16"/>
  <c r="D132" i="16" s="1"/>
  <c r="D97" i="16"/>
  <c r="D94" i="16"/>
  <c r="D95" i="16" s="1"/>
  <c r="D96" i="16" s="1"/>
  <c r="D93" i="16"/>
  <c r="D101" i="16" s="1"/>
  <c r="D79" i="16"/>
  <c r="D80" i="16"/>
  <c r="D81" i="16"/>
  <c r="D74" i="16"/>
  <c r="D72" i="16"/>
  <c r="D71" i="16"/>
  <c r="D66" i="16"/>
  <c r="D64" i="16"/>
  <c r="D63" i="16"/>
  <c r="D58" i="16"/>
  <c r="D56" i="16"/>
  <c r="D55" i="16"/>
  <c r="D50" i="16"/>
  <c r="D46" i="16"/>
  <c r="D47" i="16"/>
  <c r="D48" i="16"/>
  <c r="D154" i="16" s="1"/>
  <c r="D125" i="16" l="1"/>
  <c r="D134" i="16" s="1"/>
  <c r="E142" i="16"/>
  <c r="F84" i="16"/>
  <c r="D37" i="16"/>
  <c r="D33" i="16"/>
  <c r="D31" i="16"/>
  <c r="D28" i="16"/>
  <c r="D26" i="16"/>
  <c r="D18" i="16"/>
  <c r="D443" i="16" l="1"/>
  <c r="D446" i="16" l="1"/>
  <c r="F342" i="16"/>
  <c r="D428" i="16"/>
  <c r="D419" i="16"/>
  <c r="D418" i="16"/>
  <c r="E410" i="16"/>
  <c r="D410" i="16"/>
  <c r="E409" i="16"/>
  <c r="E408" i="16"/>
  <c r="E407" i="16"/>
  <c r="E406" i="16"/>
  <c r="D401" i="16"/>
  <c r="D399" i="16"/>
  <c r="F172" i="16"/>
  <c r="D416" i="16"/>
  <c r="D427" i="16"/>
  <c r="D141" i="16"/>
  <c r="E125" i="16"/>
  <c r="E134" i="16" s="1"/>
  <c r="E143" i="16" s="1"/>
  <c r="E123" i="16"/>
  <c r="E132" i="16" s="1"/>
  <c r="E141" i="16" s="1"/>
  <c r="D105" i="16"/>
  <c r="D104" i="16"/>
  <c r="D103" i="16"/>
  <c r="D448" i="16" l="1"/>
  <c r="D447" i="16"/>
  <c r="F456" i="16"/>
  <c r="F264" i="16"/>
  <c r="D409" i="16"/>
  <c r="D408" i="16"/>
  <c r="D156" i="16"/>
  <c r="D407" i="16" s="1"/>
  <c r="D406" i="16" s="1"/>
  <c r="F299" i="16"/>
  <c r="F22" i="16"/>
  <c r="D102" i="16"/>
  <c r="F203" i="16"/>
  <c r="D400" i="16"/>
  <c r="F68" i="16"/>
  <c r="F60" i="16"/>
  <c r="D158" i="16"/>
  <c r="F76" i="16"/>
  <c r="D415" i="16"/>
  <c r="D157" i="16"/>
  <c r="F52" i="16"/>
  <c r="F120" i="16"/>
  <c r="D179" i="16"/>
  <c r="D425" i="16"/>
  <c r="F282" i="16" l="1"/>
  <c r="F42" i="16"/>
  <c r="F88" i="16" s="1"/>
  <c r="F129" i="16"/>
  <c r="F138" i="16"/>
  <c r="D417" i="16"/>
  <c r="F421" i="16" s="1"/>
  <c r="F362" i="16"/>
  <c r="F412" i="16"/>
  <c r="F107" i="16"/>
  <c r="D155" i="16"/>
  <c r="F168" i="16"/>
  <c r="D424" i="16"/>
  <c r="F182" i="16"/>
  <c r="D426" i="16" l="1"/>
  <c r="F150" i="16"/>
  <c r="F378" i="16"/>
  <c r="F160" i="16"/>
  <c r="D398" i="16"/>
  <c r="F109" i="16"/>
  <c r="F430" i="16"/>
  <c r="D397" i="16" l="1"/>
  <c r="F403" i="16" s="1"/>
  <c r="F432" i="16" s="1"/>
  <c r="F316" i="16"/>
  <c r="F319" i="16" s="1"/>
  <c r="F458" i="16" l="1"/>
  <c r="F461" i="16" s="1"/>
  <c r="F462" i="16" l="1"/>
  <c r="F463" i="16"/>
  <c r="F464" i="16" l="1"/>
</calcChain>
</file>

<file path=xl/sharedStrings.xml><?xml version="1.0" encoding="utf-8"?>
<sst xmlns="http://schemas.openxmlformats.org/spreadsheetml/2006/main" count="629" uniqueCount="220">
  <si>
    <t>N°</t>
  </si>
  <si>
    <t>DESCRIPTION OF WORKS</t>
  </si>
  <si>
    <t>Unity</t>
  </si>
  <si>
    <t>Qty</t>
  </si>
  <si>
    <t xml:space="preserve">U Price </t>
  </si>
  <si>
    <t>Total Price</t>
  </si>
  <si>
    <t>ff</t>
  </si>
  <si>
    <t>Sous Total</t>
  </si>
  <si>
    <t>II</t>
  </si>
  <si>
    <t>FOUNDATION</t>
  </si>
  <si>
    <t>Insulation against humidity with roofing</t>
  </si>
  <si>
    <t>ml</t>
  </si>
  <si>
    <t>pce</t>
  </si>
  <si>
    <t>ELECTRICITY</t>
  </si>
  <si>
    <t>Divisional set of 12 starts</t>
  </si>
  <si>
    <t>SANITARY</t>
  </si>
  <si>
    <t>Soap holder in inox</t>
  </si>
  <si>
    <t>Toilet paper holder in inox</t>
  </si>
  <si>
    <t>PAINTING</t>
  </si>
  <si>
    <t>REINFORCED CONCRETE FOR GROUND FLOOR</t>
  </si>
  <si>
    <t>COATING OF WALLS</t>
  </si>
  <si>
    <t>I</t>
  </si>
  <si>
    <t>FF</t>
  </si>
  <si>
    <t>L</t>
  </si>
  <si>
    <t>GROUND FLOOR</t>
  </si>
  <si>
    <t>SUB STRUCTURE</t>
  </si>
  <si>
    <t>SUPERSTRUCTURE</t>
  </si>
  <si>
    <t>A</t>
  </si>
  <si>
    <t>B</t>
  </si>
  <si>
    <t>C</t>
  </si>
  <si>
    <t>WALLING ELEVATION</t>
  </si>
  <si>
    <t>D</t>
  </si>
  <si>
    <t>INTERNAL &amp; EXTERNAL WALLS</t>
  </si>
  <si>
    <t>Interior Wooden doors in Libuyu, including lock and necessary hardware .</t>
  </si>
  <si>
    <t>TOTAL STRUCTURE DOORS &amp; WINDOWS</t>
  </si>
  <si>
    <t>Ground Floor Smooth coating with cement mortar on the Exterior &amp; interior walls; 2 layers carefully tightened mixed at 300 kg/m3</t>
  </si>
  <si>
    <t>Roof Top Floor Smooth coating with cement mortar on the Exterior &amp; interior walls; 2 layers carefully tightened mixed at 300 kg/m3</t>
  </si>
  <si>
    <t>GYPSUM CEILING</t>
  </si>
  <si>
    <t xml:space="preserve">FLOORING AND WALLING TILES </t>
  </si>
  <si>
    <t>Installing electricity; meters, For the commissioning of electrical and building connections.</t>
  </si>
  <si>
    <t>Connections, cable, clamps, junction boxes,  tubing, trenches etc. ..</t>
  </si>
  <si>
    <t>Total</t>
  </si>
  <si>
    <t>Wastewater pipes drains pvc 63 mm and 110 mm better quality including all joints accessories. The unit price includes excavation of the trench.</t>
  </si>
  <si>
    <t>English WC in porcelain of better quality including fasteners and connections</t>
  </si>
  <si>
    <t>Mirror best choice including attachments</t>
  </si>
  <si>
    <t>Porcelain basin with siphon including fasteners and connections.</t>
  </si>
  <si>
    <t>Supply &amp; apply Wallmaster on external walls</t>
  </si>
  <si>
    <t>GROUND TOTAL</t>
  </si>
  <si>
    <t>E</t>
  </si>
  <si>
    <t>F</t>
  </si>
  <si>
    <t>G</t>
  </si>
  <si>
    <t>H</t>
  </si>
  <si>
    <t>J</t>
  </si>
  <si>
    <t>K</t>
  </si>
  <si>
    <t>PRELIMINARY WORKS/Site installation</t>
  </si>
  <si>
    <t>Masonry hardcore foundation and retaining wall thick. 40 cm, in cement mortar related mixed at 250 kg/m3;</t>
  </si>
  <si>
    <t>PPR pipes for water supply, including connection to clinic network pipe , the entire system is better embedded. The unit price includes the excavation of the trench, and threading joints.</t>
  </si>
  <si>
    <t>FIRST FLOOR</t>
  </si>
  <si>
    <t>First Floor Smooth coating with cement mortar on the Exterior &amp; interior walls; 2 layers carefully tightened mixed at 300 kg/m3</t>
  </si>
  <si>
    <t>Kitchen cupboard with sink and hood, counter top malbre and all accessories</t>
  </si>
  <si>
    <t>Shower tap and cabinet including all accessories</t>
  </si>
  <si>
    <t>Snake light</t>
  </si>
  <si>
    <t>STRUCTURE TOTAL</t>
  </si>
  <si>
    <t>Chandelier</t>
  </si>
  <si>
    <t>Contigencies 10%</t>
  </si>
  <si>
    <t>III</t>
  </si>
  <si>
    <t>IV</t>
  </si>
  <si>
    <t>Sub Total</t>
  </si>
  <si>
    <t>Second Floor Smooth coating with cement mortar on the Exterior &amp; interior walls; 2 layers carefully tightened mixed at 300 kg/m3</t>
  </si>
  <si>
    <t>SECOND FLOOR</t>
  </si>
  <si>
    <t>ROOFTOP FLOOR</t>
  </si>
  <si>
    <t>Metal louvers</t>
  </si>
  <si>
    <t>sqm</t>
  </si>
  <si>
    <t>Toilet mirror light</t>
  </si>
  <si>
    <t>Wall light</t>
  </si>
  <si>
    <t>SEMI BASEMENT FLOOR</t>
  </si>
  <si>
    <t>LANDSCAPING, FENCE, EXTERNAL WORKS</t>
  </si>
  <si>
    <t>pces</t>
  </si>
  <si>
    <t>FENCE</t>
  </si>
  <si>
    <t>Excavation for fence foundation</t>
  </si>
  <si>
    <t>Reinforced concrete for column mixed at 350kg/m3 ( formwork first choice; supply, cutting, bending and installation of reinforcement, dismantling)</t>
  </si>
  <si>
    <t>Ordinary clay brick masonry thick. 20 cm for interior and exterior walls with cement mortar joint mixed at 250 kg/m2</t>
  </si>
  <si>
    <t>Smooth coating with cement mortar on the Exterior &amp; interior walls; 2 layers carefully tightened mixed at 300 kg/m3</t>
  </si>
  <si>
    <t>Supply &amp; Apply paint on wall</t>
  </si>
  <si>
    <t>Supply &amp; Apply automotive paint on metals gate</t>
  </si>
  <si>
    <t>Electricity Connections, cable, clamps, junction boxes,  tubing, trenches etc. ..</t>
  </si>
  <si>
    <t>Owner: DUHAMIC ADRI</t>
  </si>
  <si>
    <t>1/03/09/02/466</t>
  </si>
  <si>
    <t>Located at Kigali City, Kicukiro District, Niboye Sector, Plot UPI No: 1/03/09/02/467 &amp;</t>
  </si>
  <si>
    <t>Excavation for footings not exceeding 2 m deep</t>
  </si>
  <si>
    <t>The comprehensive preliminary works encompass all necessary site preparations and establishment. This includes the demolition of existing structures, with salvageable materials becoming the property of DUHAMIC-ADRI. The contractor is responsible for supplying all required machinery, equipment, and temporary facilities, such as offices and sheds, for all site personnel. A comprehensive site safety and security plan must be implemented, including fencing, site books, and personal protective equipment (PPE). The contractor will also arrange for all required insurance and performance security. All utilities, including water and power, must be supplied for construction activities, along with site sanitation, waste disposal, and a first-aid post. The provision for material testing, samples, and the delivery of all required documentation, such as the works program and operation and maintenance manuals, is also included. The contractor must handle the general setting out of works with all necessary survey equipment and obtain foundation approval from the Kigali City Construction One Stop Center, ensuring full compliance with Rwanda's building control regulations.</t>
  </si>
  <si>
    <t>Excavate to remove vegetable topsoil and clear all shrubs, bushes, and trees from the site, with all materials to be carted away to a Local Authority-approved tip.</t>
  </si>
  <si>
    <t>Reinforced concrete (C25) ground beams, with a minimum cement content of 350 kg/m³, including all associated formwork, steel reinforcement, and concrete placement. The scope includes the supply, cutting, bending, and installation of reinforcement, and the erection and dismantling of formwork.</t>
  </si>
  <si>
    <t>Reinforced concrete (C25) retaining wall, with a minimum cement content of 350 kg/m³, including all associated formwork, steel reinforcement, and concrete placement. The scope includes the supply, cutting, bending, and installation of reinforcement, and the erection and dismantling of formwork.</t>
  </si>
  <si>
    <t>Reinforced concrete (C30, mix ratio 1:1.5:3) for sub-columns, with a minimum cement content of 400 kg/m³. This item includes the supply, cutting, bending, and installation of all reinforcement; the provision and dismantling of formwork; and all associated labor and materials.</t>
  </si>
  <si>
    <t>Reinforced concrete (C30, mix ratio 1:1.5:3) for Footings, with a minimum cement content of 400 kg/m³. This item includes the supply, cutting, bending, and installation of all reinforcement; the provision and dismantling of formwork; and all associated labor and materials.</t>
  </si>
  <si>
    <t>m³</t>
  </si>
  <si>
    <t>REINFORCED CONCRETE FOR BASEMENT FLOOR</t>
  </si>
  <si>
    <t>Reinforced concrete (C30, mix ratio 1:1.5:3) for columns, with a minimum cement content of 400 kg/m³. This item includes the supply, cutting, bending, and installation of all reinforcement; the provision and dismantling of formwork; and all associated labor and materials.</t>
  </si>
  <si>
    <t>Reinforced concrete (C30, mix ratio 1:1.5:3) for Beams, with a minimum cement content of 400 kg/m³. This item includes the supply, cutting, bending, and installation of all reinforcement; the provision and dismantling of formwork; and all associated labor and materials.</t>
  </si>
  <si>
    <t>Reinforced concrete (C30, mix ratio 1:1.5:3) for Slab, with a minimum cement content of 400 kg/m³. This item includes the supply, cutting, bending, and installation of all reinforcement; the provision and dismantling of formwork; and all associated labor and materials.</t>
  </si>
  <si>
    <t>Reinforced concrete (C30, mix ratio 1:1.5:3) for Stair, with a minimum cement content of 400 kg/m³. This item includes the supply, cutting, bending, and installation of all reinforcement; the provision and dismantling of formwork; and all associated labor and materials.</t>
  </si>
  <si>
    <t>m²</t>
  </si>
  <si>
    <t>REINFORCED CONCRETE FOR FIRST FLOOR</t>
  </si>
  <si>
    <t>REINFORCED CONCRETE FOR SECOND FLOOR</t>
  </si>
  <si>
    <t>REINFORCED CONCRETE FOR ROOFTOP FLOOR</t>
  </si>
  <si>
    <t>METALLIC DOOR AND WINDOWS AND INTERIOR WOODEN DOORS</t>
  </si>
  <si>
    <t>Duct Metal louvers door</t>
  </si>
  <si>
    <t>Basement Floor Smooth coating with cement mortar on the Exterior &amp; interior walls; 2 layers carefully tightened mixed at 300 kg/m3</t>
  </si>
  <si>
    <t>Building sidewalk in concrete pavement</t>
  </si>
  <si>
    <t>Metal grid fence</t>
  </si>
  <si>
    <t>BASEMENT FLOOR</t>
  </si>
  <si>
    <t>Ls</t>
  </si>
  <si>
    <t>Main Distribution Box (MDB) to be equipped with a comprehensive lightning surge protection system/parafoudre, including but not limited to:
.Surge Protection Device (SPD): 3-pole + neutral, 40kA rating.
.Lightning Grid: 600x600mm.
.Earthing: 1 x 16mm² earth wire, cable lugs, and charcoal.
.Accessories: All necessary components for a fully functional and compliant surge protection system.</t>
  </si>
  <si>
    <t>Installation of a complete lightning protection and earthing system, with a 20-meter protection radius including:
.Lightning Rod: Air terminal.
.Conductors: Down conductors (busbar) and a copper grille for the earthing network.
.Surge Counter: Lightning strike counter.
.Connections: Stainless steel fasteners (dowels, screws, bolts) and inspection joints.
.Accessories: All necessary components and accessories for a fully functional and compliant system, as per technical specifications and local standards.</t>
  </si>
  <si>
    <t>Manholes (800x800mm): Supply and install manholes of a variable depth, constructed from burnt bricks and finished with waterproof cement plastering. The work includes all necessary benching, channels, and a heavy-duty cast iron cover with a frame. The unit price shall be inclusive of all associated excavation, base compaction, and backfilling</t>
  </si>
  <si>
    <t>CAMERA</t>
  </si>
  <si>
    <t>FIRE PROTECTION SYSTEM</t>
  </si>
  <si>
    <t>Consultancy 3%</t>
  </si>
  <si>
    <t>Kitchen cupboard with sink and hood:</t>
  </si>
  <si>
    <r>
      <rPr>
        <b/>
        <sz val="11"/>
        <color theme="6" tint="-0.499984740745262"/>
        <rFont val="Century Schoolbook"/>
        <family val="1"/>
      </rPr>
      <t>Home Office Desk</t>
    </r>
    <r>
      <rPr>
        <sz val="11"/>
        <rFont val="Century Schoolbook"/>
        <family val="1"/>
      </rPr>
      <t xml:space="preserve">
Provide and install a custom-fabricated Home Office Desk.
.Materials and Finishes:
.Body and Top: Constructed from 18mm thick Medium Density Fiberboard (MDF).
.Finish: Finished with painting and decoration as per the Architect's details.
Dimensions:
.Overall Size: 1000mm (Width) x 600mm (Depth) x 750mm (Height).</t>
    </r>
  </si>
  <si>
    <r>
      <rPr>
        <b/>
        <sz val="11"/>
        <color theme="6" tint="-0.499984740745262"/>
        <rFont val="Century Schoolbook"/>
        <family val="1"/>
      </rPr>
      <t>Solar water heater</t>
    </r>
    <r>
      <rPr>
        <sz val="11"/>
        <rFont val="Century Schoolbook"/>
        <family val="1"/>
      </rPr>
      <t>:
Supply and install 500 Ltrs Solar water heater with electrical back up option, complete with all required accessories for proper installation</t>
    </r>
  </si>
  <si>
    <t>Excavation for basement: Perform all required excavation, including breaking open the ground, loading excavated material, and hauling it to a designated off-site location for proper disposal and spreading. The work shall also include shoring and supporting the sides of the excavation as needed, as well as dewatering to ensure the site remains free of mud and water.</t>
  </si>
  <si>
    <t>Terrain Excavation for Ground Floor Platform: Plot levering
including maintaining and supporting sides and keeping free from water, mud and fallen materials</t>
  </si>
  <si>
    <t>Blinding concrete : C15 mix ration 150 kg/m³ (1:3:6 )</t>
  </si>
  <si>
    <t>Apply Geotextiles waterproof membrane to all walls of retaining walls</t>
  </si>
  <si>
    <t>Basement Floor Ordinary clay brick masonry thick. 20 cm for interior and exterior walls with cement mortar joint mixed at 250 kg/m² (mix ratio 1:4)</t>
  </si>
  <si>
    <t>Ground Floor Ordinary clay brick masonry thick. 20 cm for interior and exterior walls with cement mortar joint mixed at 250 kg/m² (mix ratio 1:4)</t>
  </si>
  <si>
    <t>First Floor Ordinary clay brick masonry thick. 20 cm for interior and exterior walls with cement mortar joint mixed at 250 kg/m² (mix ratio 1:4)</t>
  </si>
  <si>
    <t>Second Floor Ordinary clay brick masonry thick. 20 cm for interior and exterior walls with cement mortar joint mixed at 250 kg/m² (mix ratio 1:4)</t>
  </si>
  <si>
    <t>Roof Top Ordinary clay brick masonry thick. 20 cm for interior and exterior walls with cement mortar joint mixed at 250 kg/m² (mix ratio 1:4)</t>
  </si>
  <si>
    <t>300mmthick approved hardcore/crushed stone filling well
watered,levelled and compacted in 150mm thick layers</t>
  </si>
  <si>
    <t>Depositing and compacting in layers, n.e 150mm thick, well selected Laterite soil stone dust blinding to surfaces of
hardcore in backfilling to excavations around foundations, around walling, to make up level and platform, watered and compacted to 95% MDD.</t>
  </si>
  <si>
    <t>Apply a coat of bituminous paint to all exposed surfaces of underground concrete structure: footings, sub columns, ground beam, retaining wall</t>
  </si>
  <si>
    <t>Damp Proof Membrane (DPM)
Supply and lay a minimum 250 micron polyethylene damp proof membrane under all surface beds. All laps shall be a minimum of 150mm and sealed with approved adhesive tape.</t>
  </si>
  <si>
    <t>Roof of the rooftop: Terrazzo Flooring and Skirting
Supply, lay, and polish 20mm thick in-situ terrazzo flooring, complete with a 100mm high coved or straight skirting cast monolithically with the floor. The terrazzo mix shall be composed of marble aggregates, marble powder, and a cement binder, finished to a high polish.</t>
  </si>
  <si>
    <t>Supply, fabricate, and install a complete façade metallic structure using 200mm x 50mm x 1.5mm rectangular steel tubes. The price includes all necessary welding, connections, and hardware. All fabricated components shall receive a surface treatment consisting of a minimum of one (1) coat of rust-preventative primer followed by three (3) coats of automotive-grade paint. The final paint color shall be approved by the client or their authorized representative. All work shall be executed in strict accordance with the approved architectural and structural drawings.</t>
  </si>
  <si>
    <t>Supply of IP based CCTV Cameras and Surveillance System.</t>
  </si>
  <si>
    <t>IP Indoor Dome camera 1080p resolution up to 6 megapixel resolution, 1/3" Progressive Scan CMOS. 30m Buil-in infrared night-vision and Automatic Varifocal feature. POE enabled. Integrated microphone and Two-way audio. Audio, tamper and motion detection and alarms.</t>
  </si>
  <si>
    <t>IP Outdoor Dome camera 1080p resolution up to 6 megapixel resolution, 1/3" Progressive Scan CMOS. 30m Buil-in infrared night-vision and Automatic Varifocal feature. POE enabled. Integrated microphone and Two-way audio. Audio, tamper and motion detection and alarms.</t>
  </si>
  <si>
    <t>CCTV Screen 40'' for monitoring system</t>
  </si>
  <si>
    <t>9 U Wall mounted ,Data administration cabinet, metallic powder coated, for 19" rack mounting with two cooling fans, and 2No 16A Power outlets. Main Rack</t>
  </si>
  <si>
    <t xml:space="preserve"> SF/UTP CAT7 cable 305m</t>
  </si>
  <si>
    <t>RJ 45 connector</t>
  </si>
  <si>
    <t>Patch Cords 1m</t>
  </si>
  <si>
    <t>HG PVC rigid conduits 25 mm for small power with all accessories</t>
  </si>
  <si>
    <t>Supply and install LED exit signs, with an integrated battery backup to provide a minimum of 90 minutes of illumination during power failure. Signs shall be of a universal design suitable for wall, ceiling, or end mounting and include all necessary hardware and accessories for a complete installation. The final installation shall comply with all relevant fire and safety codes.</t>
  </si>
  <si>
    <t>Supply, install, test, and commission 9kg, welded steel body, ABC Dry Powder fire extinguishers. Each unit shall be complete with a textile-reinforced hose, high-impact nozzle, strike knob, and all necessary brackets and mounting accessories for a complete and functional installation.</t>
  </si>
  <si>
    <t>Supply and install a complete Ø110mm PVC floor drainage system for bathroom, kitchen areas. Drains shall include a standard square stainless steel grate, a removable water trap, and a waterproof flange. The price includes all pipework, solvent cement, and fittings required to connect to the main drainage line</t>
  </si>
  <si>
    <t>Supply and install a complete Ø110mm PVC floor drainage system for rooftop areas. Drains shall include a standard square stainless steel grate, a removable water trap, and a waterproof flange. The price includes all pipework, solvent cement, and fittings required to connect to the main drainage line</t>
  </si>
  <si>
    <t>Wastewater pipes drains pvc 63 mm and 160 mm PN 16 PVC, better quality including all joints accessories. The unit price includes excavation of the trench.</t>
  </si>
  <si>
    <t>Supply and installation of Ø160mm, PN 16 PVC downpipes and drainage pipes for balcons and rooftop and rood of the roof top floor drains. The price includes all necessary fittings, connectors, bends, junctions, and accessories for a complete and functional drainage system.</t>
  </si>
  <si>
    <t>FIRE ALARM</t>
  </si>
  <si>
    <t>Supply, install, test, and commission a two-zone addressable fire alarm control panel with minimum 128 addresses, 1000-event non-volatile log, clear user-friendly display, internal power supply with battery backup, and two-wire loop circuit.</t>
  </si>
  <si>
    <t>Addressable Manual call point .</t>
  </si>
  <si>
    <t>Addressable Optical Smoke detector with removable High performance chamber approved to EN54 Part 7. Minimum detection area of 100sq.m in atex below the false ceiling</t>
  </si>
  <si>
    <t>Addressable electronic sounder,  sound of 100dB output at 1-metre.</t>
  </si>
  <si>
    <t>Supply and install cables of  1.5mm 2-Core fire resistant cable BS 5839 &amp; 5266 approved to BS 7239 LSOH-Low Smoke Zero Halogen to wire  detectors, Manual call point and Sounders , testing, commissionning  and certification</t>
  </si>
  <si>
    <t>16 Port Hub Switch of 10/100Mbps, Rack mount switch receiving RJ45 connector
LED indicators showing operating status
The set contains :
-1x 8CH Video Data Transmitter
-1x 8CH Video Data Receiver, 
-2 power supplies</t>
  </si>
  <si>
    <t>16-Port RJ45 CAT7 Patch Panel -F4P638-48-AB5 complete with cable management bar.</t>
  </si>
  <si>
    <t>Supply, install, test, and commission a fixed-type gas detector for the kitchen area. The detector shall be suitable for detecting flammable gases (e.g., LPG, Natural Gas) and shall have a high-impact, flame-retardant casing. The unit shall be a wall-mounted type, capable of operating from the main power supply (220-240V AC) and shall include an integrated audible and visible alarm (min. 85dBA sounder and LED indicator). The price shall include all necessary mounting hardware, electrical wiring from the nearest power source, and final calibration and commissioning in compliance with relevant safety standards.</t>
  </si>
  <si>
    <r>
      <rPr>
        <b/>
        <sz val="11"/>
        <color theme="4" tint="-0.499984740745262"/>
        <rFont val="Century Schoolbook"/>
        <family val="1"/>
      </rPr>
      <t>General Information</t>
    </r>
    <r>
      <rPr>
        <sz val="11"/>
        <color theme="1"/>
        <rFont val="Century Schoolbook"/>
        <family val="1"/>
      </rPr>
      <t xml:space="preserve">
</t>
    </r>
    <r>
      <rPr>
        <b/>
        <sz val="11"/>
        <color theme="1"/>
        <rFont val="Century Schoolbook"/>
        <family val="1"/>
      </rPr>
      <t>Materials and Workmanship</t>
    </r>
    <r>
      <rPr>
        <sz val="11"/>
        <color theme="1"/>
        <rFont val="Century Schoolbook"/>
        <family val="1"/>
      </rPr>
      <t xml:space="preserve">
The contractor must provide materials that are new, of the highest quality, and free from defects that could compromise the strength, appearance, or durability of the work.
Upon request, the contractor must provide proof of the origin of materials through invoices or other documentation.
The contractor must provide samples for examination, free of charge, if requested by the client or their representative.
The client or their representative may approve the use of products similar to those specified, provided they are of equal or better quality.
</t>
    </r>
    <r>
      <rPr>
        <b/>
        <sz val="11"/>
        <color theme="1"/>
        <rFont val="Century Schoolbook"/>
        <family val="1"/>
      </rPr>
      <t>Subcontracting</t>
    </r>
    <r>
      <rPr>
        <sz val="11"/>
        <color theme="1"/>
        <rFont val="Century Schoolbook"/>
        <family val="1"/>
      </rPr>
      <t xml:space="preserve">
The contractor may not subcontract all of the work. If the contractor plans to subcontract any part of the work, they must inform the client and their representative and get their approval before entering into any agreement with a subcontractor. The client has the right to refuse any proposed subcontractor.
</t>
    </r>
    <r>
      <rPr>
        <b/>
        <sz val="11"/>
        <color theme="1"/>
        <rFont val="Century Schoolbook"/>
        <family val="1"/>
      </rPr>
      <t>Bill of Quantities (BoQ)</t>
    </r>
    <r>
      <rPr>
        <sz val="11"/>
        <color theme="1"/>
        <rFont val="Century Schoolbook"/>
        <family val="1"/>
      </rPr>
      <t xml:space="preserve">
The contractor is required to review the BoQ and its quantities before submitting a bid. Any discrepancies between the BoQ and the work to be performed must be noted in the contractor's offer. Once a bid is submitted, the contractor is considered to have accepted the scope of work and quantities and cannot contest them or request any revisions before or during the project.                                                                             
DUHAMIC ADRI reserves the right and has the responsibility to monitor and cross-check all executed quantities. They may also request a detailed breakdown of unit rates. Furthermore, DUHAMIC ADRI reserves the right to adjust, deduct, or increase quantities as deemed necessary.
</t>
    </r>
    <r>
      <rPr>
        <b/>
        <sz val="11"/>
        <color theme="1"/>
        <rFont val="Century Schoolbook"/>
        <family val="1"/>
      </rPr>
      <t>Protection of Finishes</t>
    </r>
    <r>
      <rPr>
        <sz val="11"/>
        <color theme="1"/>
        <rFont val="Century Schoolbook"/>
        <family val="1"/>
      </rPr>
      <t xml:space="preserve">
The contractor is responsible for protecting floor tiles and any other finished works throughout the duration of the project. If any damage occurs, the contractor must replace them.</t>
    </r>
  </si>
  <si>
    <t>Supply and install a basement retaining wall drainage system to manage hydrostatic pressure. The system shall include:
.Perforated Drain PN 16 Pipe 160mm diameter: Install a perforated pipe at the base of the retaining wall.
.Geotextile Fabric: Wrap the drain pipe in geotextile fabric to prevent sediment from clogging the system.
.Gravel Backfill: Cover the pipe with compacted gravel backfill to create a drainage path.
.Weep Holes/Outlets: Provide and install weep holes or other suitable drainage outlets to safely divert water away from the wall.</t>
  </si>
  <si>
    <t>Rotto water tank 5,000 L and its stand including plumbing work, pipes connections</t>
  </si>
  <si>
    <t>Pump: Supply, install, test, and commission a complete automatic water pump system designed to deliver water from the ground floor to the upper floors of a multi-story building. The pump shall be a horizontal multistage centrifugal type, with a flow rate of 4-6 m³/hr and a total head of at least 30 meters. The price shall include the pump unit (1.1 kW - 2.2 kW), a pressure switch for automatic operation, a 50-liter pressure tank, a check valve, a gate valve, an isolation valve on the suction side, and a strainer/filter. All necessary piping, fittings, electrical wiring, and a weatherproof cover shall be included for a complete and functional installation</t>
  </si>
  <si>
    <t>Metallic doors and windows: Supply, fabricate, and install steel casement doors, windows, and their frames. The frames and main members shall be constructed from 60mm x 40mm x 1.5mm Rectangular Hollow Section (RHS), and the minor members from 40mm x 40mm x 1.5mm Square Hollow Section (SHS). All steel sections must be of weldable quality. The price shall be all-inclusive and cover the following:
.Surface Treatment: A minimum of two (2) coats of anti-rust primer, followed by three (3) coats of synthetic enamel paint, with the color and finish to be approved by the client or architect.
.Hardware: Heavy-duty hinges, an approved quality cylindrical lockset, handles, and all necessary bolts, screws, and fasteners.
.Completeness: The price includes all necessary materials, accessories, labor, and tools to complete the work as per the approved architectural and shop drawings.</t>
  </si>
  <si>
    <t>Supply and lay 100mm thick reinforced concrete ground slab. The concrete shall be grade C25 with a minimum cement content of 350 kg/m³. The slab shall be reinforced with A252 steel fabric mesh (Wire Diameter: 8mm) placed at the mid-height of the slab</t>
  </si>
  <si>
    <t>Supply and install fire pipes complete with all excavation, backfilling, wall chasing, clamping, and any necessary corrections during installation, including all valves, tees, bends, couplings, fasteners, hangers, reducers, adapters, sockets, nipples, and other required fire pipe accessories in accordance with NFPA standards. The cost shall cover all testing and commissioning.</t>
  </si>
  <si>
    <t>90-75-63-40-32mm Ø HDPE PN16 pipes, complete with all necessary accessories and fittings(Unions, Reducers, adaptors elbows…...).</t>
  </si>
  <si>
    <t xml:space="preserve">Supply and instal Single Headed Fire hydrants complete with hose and nozzle, and its cabinet: Fire red paint conf.To IS: 5 SHADE 536 (TYP) Stand post 63 NB Hydrant valve 1000mm from the ground level.  The cost shall include all testing and comissioning. </t>
  </si>
  <si>
    <t>Supply, instal, testing and comission of Swinging wall Fire hosereel in a cabinet 30m long, 32mm diameter and connect to fire fighting water supply, type ANGUS or equivalent in a cabinet.</t>
  </si>
  <si>
    <t>Pump set 3 phase with power 2.2kw,flow rate of 7.5m3/hat 6.5bars, head max 30m complete with 3 phase control panel with timer. complete with all wiring, electric panel, , valves strainers e.t.c as a complete set compartible to the  pump set as per the manufacturers guidelines. Used for Fire Fighting.</t>
  </si>
  <si>
    <t>32mm GI Pipe complete with all accessories(Joints, tees, elbows, nipples, reducers to hose reel etc.)</t>
  </si>
  <si>
    <t>Reinforced Concrete Underground Water Tank, 45 m³ Capacity, including all necessary site preparation, bulk and manual excavation, backfilling, compaction, and disposal of surplus material; supply, placement, and compaction of granular bedding material; formwork; reinforcement (rebar); supply and placing of C30 reinforced concrete for base slab, walls, and roof slab; application of an approved two-coat liquid-applied cementitious waterproofing system to all internal surfaces; installation of PVC water-stops at all construction joints; backfilling with approved granular material and compaction; internal and external surface finishing; and all associated pipework, valves, fittings, and accessories for water supply, overflow, and drainage</t>
  </si>
  <si>
    <t>soap pit measuring 1m x 2m x 15m deep, to include all necessary tasks such as: excavation to required dimensions, disposal of excavated material, construction of a reinforced concrete cover slab with formwork and rebar, installation of an inspection hatch, backfilling the pit with approved smooth river stone aggregate, and all associated labor, materials, and equipment.</t>
  </si>
  <si>
    <t>Provide and install a complete, precast or cast-in-situ reinforced concrete three-chamber septic tank system for 50 users, including excavation, concrete works, internal baffle walls, T-inlet and outlet pipes, vent pipes, manhole covers, backfilling, compaction, and final disposal of excavated material, all in accordance with relevant local authority regulations.</t>
  </si>
  <si>
    <t>Ground Floor Ceiling: Provide, fix and paint 9mm thick Rhino board gypsum or equal approved drywall lining suspended ceiling on galvanized U shaped channels and metal hangers fixed to the concrete slab at approximately 500mm centers, including all necessary accessories, surface preparation (removing nibs, efflorescence, and loose materials, filling cracks with polyfiller, and sanding) and the application of three coats of first quality matt vinyl paint.</t>
  </si>
  <si>
    <t>First Floor Ceiling: Provide, fix and paint 9mm thick Rhino board gypsum or equal approved drywall lining suspended ceiling on galvanized U shaped channels and metal hangers fixed to the concrete slab at approximately 500mm centers, including all necessary accessories, surface preparation (removing nibs, efflorescence, and loose materials, filling cracks with polyfiller, and sanding) and the application of three coats of first quality matt vinyl paint.</t>
  </si>
  <si>
    <t>Second Floor Ceiling: Provide, fix and paint 9mm thick Rhino board gypsum or equal approved drywall lining suspended ceiling on galvanized U shaped channels and metal hangers fixed to the concrete slab at approximately 500mm centers, including all necessary accessories, surface preparation (removing nibs, efflorescence, and loose materials, filling cracks with polyfiller, and sanding) and the application of three coats of first quality matt vinyl paint.</t>
  </si>
  <si>
    <t>RooftopFloor Ceiling: Provide, fix and paint 9mm thick Rhino board gypsum or equal approved drywall lining suspended ceiling on galvanized U shaped channels and metal hangers fixed to the concrete slab at approximately 500mm centers, including all necessary accessories, surface preparation (removing nibs, efflorescence, and loose materials, filling cracks with polyfiller, and sanding) and the application of three coats of first quality matt vinyl paint.</t>
  </si>
  <si>
    <t xml:space="preserve">NVRs with 8TB storage </t>
  </si>
  <si>
    <t>Wireless Mouse</t>
  </si>
  <si>
    <t>5-way Multi plug outlet socket</t>
  </si>
  <si>
    <t>TV Wall: Supply and install a wall-mounted TV unit, featuring an 18mm thick Laminated MDF back/white panel and a decorative PVC wall panel and glasses, complete with all necessary fixtures and fittings.</t>
  </si>
  <si>
    <t>Wardrobe: Supply and install a bespoke wardrobe with 18mm thick laminated MDF carcasses and doors, including all necessary hardware, hinges, and handles. The wardrobe shall incorporate PVC wall panels and clear or tinted glass inserts as per approved design and shop drawings. The price shall include all cutting, jointing, lamination, and finishing works, as well as the provision for necessary internal shelving and hanging rails</t>
  </si>
  <si>
    <t>Anti-Termite Treatment
Apply a chemical treatment using TERMIDOR 25EC or Gladiator 4TC' chemical anti-termite treatment or an approved equivalent. The application shall be performed under the entire ground floor slab, as well as on the bottom and sides of all foundation trenches, retaining walls, and column bases. This treatment includes forming a continuous chemical barrier against foundation walls and bases. with a 20-year guarantee.</t>
  </si>
  <si>
    <t>switches: Supply and install 1 gang 1 way switch, 10A, 250V, finished in steel and bronze, complete with back box, screws, and all necessary fittings,</t>
  </si>
  <si>
    <t>Switches: Supply and install 1gang 2way switch, 2gang 1way switch, 3gang 2way switch, Intermediate switch: finished in steel and bronze, complete with back box, screws, and all necessary fittings,</t>
  </si>
  <si>
    <t xml:space="preserve">Sockets: Supply and install a 13A 250V single/Double  switched socket, finished in steel and bronze, complete with a back box, screws, and all necessary fittings, </t>
  </si>
  <si>
    <t>INTERNAL DOORS: Hardwood Timber Door
45mm thick, solid core, paneled doors made from Muvura or another approved hardwood. All surfaces must have a high-quality, durable automotive paint finish, applied in multiple coats for a smooth, uniform, and long-lasting result.
Each door will be supplied with a high-quality lock, handle, and three butt hinges, all of approved quality and finish. The final dimensions, details, and finishes are subject to the Architect's approval.</t>
  </si>
  <si>
    <t>Metal Balustrades: Supply, assemble and fix high Mild steel balustrades/railing, comprising of 50X40x1.25mm handrail, 20x20x1.25mm vertical balusters with full glass pannels to: 1100mm high balustrades on external parts.</t>
  </si>
  <si>
    <t>Fence wall solar lights: must be an all-in-one unit with an integrated solar panel, rechargeable battery, LED light, and automatic dusk-to-dawn sensor, all housed in a weather-resistant (IP65-rated or higher) casing, with a high-efficiency polycrystalline solar panel for charging and a minimum of 8-10 hours of illumination on a full charge</t>
  </si>
  <si>
    <t>Smart Gate Bells: networked video intercom system with a high-resolution camera, two-way audio, and remote mobile application access for residents. The system shall include all necessary components such as a weather-resistant outdoor station with a keypad and a touchscreen for directory access, and an indoor monitor/handset for each apartment unit. All cabling, power supplies, integration with the existing gate access control system (e.g., electronic lock or gate motor), and programming for the building directory and individual apartment units shall be included. The installation and final commissioning must be in accordance with the manufacturer's specifications and subject to the Engineer's final approval.</t>
  </si>
  <si>
    <t>Entrance metal gate: SUPPLY AND INSTALL: 4.5m Wide Sliding Motorised Entrance Metal Gate. This includes the fabrication and installation of a robust sliding metal gate complete with a track and guide system. The gate will be operated by a heavy-duty, electromechanical sliding gate motor with a control unit, manual override, and safety features such as photocells and an anti-crushing system. The system will be supplied with all necessary accessories, including remote controls, rack, gear, and will have an approved primer and paint finish. The final testing, commissioning, and all associated civil works, including the concrete foundation for the motor, are included and subject to the Engineer's approval.</t>
  </si>
  <si>
    <t>Basement Floor Walling with tiles mix.300 kg/m³</t>
  </si>
  <si>
    <t>Ground Floor Walling with tiles mix.300 kg/m³</t>
  </si>
  <si>
    <t>First Floor Walling with tiles mix.300 kg/m³</t>
  </si>
  <si>
    <t>Second Floor Walling with tiles mix.300 kg/m³</t>
  </si>
  <si>
    <t>Basement Floor: Supply and install 500 x 500 mm white, satin finish ceramic floor tiles internally, fixed with adhesive on a 1:4 cement and sand screed (300 kg/m³ cement content), steel trowelled smooth on a concrete base, with butt joints and waterproof white cement grouting.</t>
  </si>
  <si>
    <t>Ground Floor: Supply and install 500 x 500 mm white, satin finish ceramic floor tiles internally, fixed with adhesive on a 1:4 cement and sand screed (300 kg/m³ cement content), steel trowelled smooth on a concrete base, with butt joints and waterproof white cement grouting.</t>
  </si>
  <si>
    <t>First Floor: Supply and install 500 x 500 mm white, satin finish ceramic floor tiles internally, fixed with adhesive on a 1:4 cement and sand screed (300 kg/m³ cement content), steel trowelled smooth on a concrete base, with butt joints and waterproof white cement grouting.</t>
  </si>
  <si>
    <t>SecondFloor: Supply and install 500 x 500 mm white, satin finish ceramic floor tiles internally, fixed with adhesive on a 1:4 cement and sand screed (300 kg/m³ cement content), steel trowelled smooth on a concrete base, with butt joints and waterproof white cement grouting.</t>
  </si>
  <si>
    <t>Roof Top Floor: Terrazzo Flooring and Skirting
Supply, lay, and polish 20mm thick in-situ terrazzo flooring, complete with a 100mm high coved or straight skirting cast monolithically with the floor. The terrazzo mix shall be composed of marble aggregates, marble powder, and a cement binder, finished to a high polish.</t>
  </si>
  <si>
    <t>Plantation garden and trees: Level or grade the planting area to a depth of 150mm, removing all debris like large stones and bricks, then incorporate natural fertilizer (manure) at a rate of 2kg per square meter, and install dense, organic lawn grass as approved by the architect.</t>
  </si>
  <si>
    <t>Surface preparation for pavement: Paving: Precast concrete pavers of class 30 (30 N/mm²) shall be installed on and have joints filled with Kayumbu sand. The underlying road sub-grade must be compacted to 99% of its Maximum Dry Density (MDD) and approved by the engineer.
Kerbing: Kerbs shall be precast concrete units of class 30 (30 N/mm² ).</t>
  </si>
  <si>
    <t>Supply &amp; Apply paint on exterior &amp; interior wall: painting shall be applied to both internal and external walls, with two coats of approved silk vinyl emulsion on internal surfaces and two coats of approved weather guard paint on external surfaces, all over a single coat of approved primer, and inclusive of all necessary surface preparation</t>
  </si>
  <si>
    <t>Supply &amp; Apply paint bellow slab and ceiling: Supply and apply one coat of approved primer followed by two coats of an approved silk vinyl emulsion paint to the soffits of concrete slabs and ceilings. The rate shall be inclusive of all necessary surface preparation, including cleaning, minor repairs, and filling, as well as the provision of all tools, equipment, and scaffolding required to complete the work</t>
  </si>
  <si>
    <t>Supply &amp; Apply automotive paint on metals doors, windows: Prepare all surfaces by wire brushing, cleaning, and degreasing. Apply one coat of approved rust-inhibiting metal primer followed by two coats of approved automotive paint to achieve a smooth and uniform finish. The rate shall be inclusive of all surface preparation, scaffolding, and protection of adjacent surfaces</t>
  </si>
  <si>
    <t>Supply &amp; Apply Vanish on all wood doors: Supply and apply varnish to all timber doors. The system shall include all necessary surface preparation, such as sanding and cleaning, followed by the application of one coat of approved wood primer and two coats of an approved vanish. The rate must be inclusive of all tools and protection of surrounding areas</t>
  </si>
  <si>
    <t>Supply and Installation of Spotlights: supply and install 7W, warm white (3000K), dimmable LED recessed downlight fixtures with an 80mm cut-out and a 60-degree beam angle, using a brand like Philips or Osram. These will be wired with PVC insulated, 3-core, 1.5mm² copper cable housed inside a 20mm PVC conduit for a clean and professional finish.</t>
  </si>
  <si>
    <t>BASEMENT &amp; GROUND FLOOR</t>
  </si>
  <si>
    <t>Basement Floor Insulation against humidity with roofing: 40mm Heavy Duty DPC</t>
  </si>
  <si>
    <t>Ground Floor Insulation against humidity with roofing: 40mm Heavy Duty DPC</t>
  </si>
  <si>
    <t>First Floor Insulation against humidity with roofing: 40mm Heavy Duty DPC</t>
  </si>
  <si>
    <t>Second Floor Insulation against humidity with roofing: 40mm Heavy Duty DPC</t>
  </si>
  <si>
    <t>Roof top Insulation against humidity with roofing: 40mm Heavy Duty DPC</t>
  </si>
  <si>
    <t>GENERAL TOTAL  all taxes inclusive</t>
  </si>
  <si>
    <r>
      <rPr>
        <b/>
        <sz val="11"/>
        <color theme="6" tint="-0.499984740745262"/>
        <rFont val="Century Schoolbook"/>
        <family val="1"/>
      </rPr>
      <t>EXECUTION</t>
    </r>
    <r>
      <rPr>
        <b/>
        <sz val="11"/>
        <rFont val="Century Schoolbook"/>
        <family val="1"/>
      </rPr>
      <t xml:space="preserve"> OF DUHAMIC-ADRI APARTMENT BUILDING</t>
    </r>
  </si>
  <si>
    <t>SubTotal</t>
  </si>
  <si>
    <t>Bill of Quantities for Construction of the DUHAMIC-ADRI Apartment Building, Kicukiro District, Niboye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</si>
</sst>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0.0"/>
    <numFmt numFmtId="166" formatCode="_-* #,##0_-;\-* #,##0_-;_-* &quot;-&quot;??_-;_-@_-"/>
  </numFmts>
  <fonts count="14" x14ac:knownFonts="1">
    <font>
      <sz val="11"/>
      <color theme="1"/>
      <name val="Calibri"/>
      <family val="2"/>
      <scheme val="minor"/>
    </font>
    <font>
      <sz val="11"/>
      <color theme="1"/>
      <name val="Calibri"/>
      <family val="2"/>
      <scheme val="minor"/>
    </font>
    <font>
      <b/>
      <sz val="11"/>
      <name val="Century Schoolbook"/>
      <family val="1"/>
    </font>
    <font>
      <sz val="11"/>
      <color theme="1"/>
      <name val="Century Schoolbook"/>
      <family val="1"/>
    </font>
    <font>
      <sz val="11"/>
      <name val="Century Schoolbook"/>
      <family val="1"/>
    </font>
    <font>
      <b/>
      <sz val="10"/>
      <name val="Century Schoolbook"/>
      <family val="1"/>
    </font>
    <font>
      <b/>
      <sz val="11"/>
      <color theme="1"/>
      <name val="Century Schoolbook"/>
      <family val="1"/>
    </font>
    <font>
      <sz val="8"/>
      <name val="Calibri"/>
      <family val="2"/>
      <scheme val="minor"/>
    </font>
    <font>
      <b/>
      <i/>
      <sz val="11"/>
      <name val="Century Schoolbook"/>
      <family val="1"/>
    </font>
    <font>
      <sz val="11"/>
      <color rgb="FFFF0000"/>
      <name val="Century Schoolbook"/>
      <family val="1"/>
    </font>
    <font>
      <b/>
      <sz val="11"/>
      <color theme="6" tint="-0.499984740745262"/>
      <name val="Century Schoolbook"/>
      <family val="1"/>
    </font>
    <font>
      <b/>
      <sz val="11"/>
      <color theme="4" tint="-0.499984740745262"/>
      <name val="Century Schoolbook"/>
      <family val="1"/>
    </font>
    <font>
      <i/>
      <sz val="11"/>
      <name val="Century Schoolbook"/>
      <family val="1"/>
    </font>
    <font>
      <sz val="11"/>
      <color theme="6" tint="-0.499984740745262"/>
      <name val="Century Schoolbook"/>
      <family val="1"/>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s>
  <borders count="27">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s>
  <cellStyleXfs count="2">
    <xf numFmtId="0" fontId="0" fillId="0" borderId="0"/>
    <xf numFmtId="164" fontId="1" fillId="0" borderId="0" applyFont="0" applyFill="0" applyBorder="0" applyAlignment="0" applyProtection="0"/>
  </cellStyleXfs>
  <cellXfs count="185">
    <xf numFmtId="0" fontId="0" fillId="0" borderId="0" xfId="0"/>
    <xf numFmtId="0" fontId="4" fillId="0" borderId="5" xfId="0" applyFont="1" applyBorder="1" applyAlignment="1">
      <alignment vertical="top" wrapText="1"/>
    </xf>
    <xf numFmtId="0" fontId="2" fillId="0" borderId="0" xfId="0" applyFont="1" applyAlignment="1">
      <alignment horizontal="left" vertical="top"/>
    </xf>
    <xf numFmtId="0" fontId="3" fillId="0" borderId="0" xfId="0" applyFont="1" applyAlignment="1">
      <alignment vertical="top"/>
    </xf>
    <xf numFmtId="165" fontId="3" fillId="0" borderId="0" xfId="0" applyNumberFormat="1" applyFont="1" applyAlignment="1">
      <alignment vertical="top"/>
    </xf>
    <xf numFmtId="0" fontId="6" fillId="0" borderId="0" xfId="0" applyFont="1" applyAlignment="1">
      <alignment vertical="top"/>
    </xf>
    <xf numFmtId="0" fontId="2" fillId="0" borderId="0" xfId="0" applyFont="1" applyAlignment="1">
      <alignment vertical="top"/>
    </xf>
    <xf numFmtId="165" fontId="2" fillId="0" borderId="0" xfId="0" applyNumberFormat="1" applyFont="1" applyAlignment="1">
      <alignment vertical="top"/>
    </xf>
    <xf numFmtId="0" fontId="2" fillId="0" borderId="1" xfId="0" applyFont="1" applyBorder="1" applyAlignment="1">
      <alignment horizontal="center" vertical="top"/>
    </xf>
    <xf numFmtId="0" fontId="2" fillId="0" borderId="2" xfId="0" applyFont="1" applyBorder="1" applyAlignment="1">
      <alignment horizontal="center" vertical="top"/>
    </xf>
    <xf numFmtId="165" fontId="2" fillId="0" borderId="1" xfId="0" applyNumberFormat="1" applyFont="1" applyBorder="1" applyAlignment="1">
      <alignment horizontal="center" vertical="top"/>
    </xf>
    <xf numFmtId="0" fontId="2" fillId="0" borderId="4" xfId="0" applyFont="1" applyBorder="1" applyAlignment="1">
      <alignment horizontal="left" vertical="top"/>
    </xf>
    <xf numFmtId="0" fontId="4" fillId="0" borderId="3" xfId="0" applyFont="1" applyBorder="1" applyAlignment="1">
      <alignment horizontal="center" vertical="top"/>
    </xf>
    <xf numFmtId="0" fontId="4" fillId="0" borderId="5" xfId="0" applyFont="1" applyBorder="1" applyAlignment="1">
      <alignment horizontal="center" vertical="top"/>
    </xf>
    <xf numFmtId="0" fontId="4" fillId="0" borderId="5" xfId="0" applyFont="1" applyBorder="1" applyAlignment="1">
      <alignment horizontal="left" vertical="top"/>
    </xf>
    <xf numFmtId="165" fontId="4" fillId="0" borderId="5" xfId="0" applyNumberFormat="1" applyFont="1" applyBorder="1" applyAlignment="1">
      <alignment horizontal="right" vertical="top"/>
    </xf>
    <xf numFmtId="3" fontId="4" fillId="0" borderId="5" xfId="0" applyNumberFormat="1" applyFont="1" applyBorder="1" applyAlignment="1">
      <alignment horizontal="right" vertical="top"/>
    </xf>
    <xf numFmtId="3" fontId="4" fillId="0" borderId="8" xfId="0" applyNumberFormat="1" applyFont="1" applyBorder="1" applyAlignment="1">
      <alignment horizontal="right" vertical="top"/>
    </xf>
    <xf numFmtId="0" fontId="4" fillId="2" borderId="19" xfId="0" applyFont="1" applyFill="1" applyBorder="1" applyAlignment="1">
      <alignment horizontal="center"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165" fontId="2" fillId="2" borderId="11" xfId="0" applyNumberFormat="1" applyFont="1" applyFill="1" applyBorder="1" applyAlignment="1">
      <alignment horizontal="right" vertical="top"/>
    </xf>
    <xf numFmtId="3" fontId="2" fillId="2" borderId="9" xfId="0" applyNumberFormat="1" applyFont="1" applyFill="1" applyBorder="1" applyAlignment="1">
      <alignment horizontal="right" vertical="top"/>
    </xf>
    <xf numFmtId="0" fontId="2" fillId="0" borderId="18" xfId="0" applyFont="1" applyBorder="1" applyAlignment="1">
      <alignment horizontal="left" vertical="top"/>
    </xf>
    <xf numFmtId="0" fontId="4" fillId="0" borderId="18" xfId="0" applyFont="1" applyBorder="1" applyAlignment="1">
      <alignment horizontal="center" vertical="top"/>
    </xf>
    <xf numFmtId="165" fontId="4" fillId="0" borderId="18" xfId="0" applyNumberFormat="1" applyFont="1" applyBorder="1" applyAlignment="1">
      <alignment horizontal="right" vertical="top"/>
    </xf>
    <xf numFmtId="3" fontId="4" fillId="0" borderId="18" xfId="0" applyNumberFormat="1" applyFont="1" applyBorder="1" applyAlignment="1">
      <alignment horizontal="right" vertical="top"/>
    </xf>
    <xf numFmtId="0" fontId="2" fillId="0" borderId="0" xfId="0" applyFont="1" applyAlignment="1">
      <alignment horizontal="center" vertical="top"/>
    </xf>
    <xf numFmtId="0" fontId="4" fillId="0" borderId="0" xfId="0" applyFont="1" applyAlignment="1">
      <alignment horizontal="center" vertical="top"/>
    </xf>
    <xf numFmtId="165" fontId="4" fillId="0" borderId="0" xfId="0" applyNumberFormat="1" applyFont="1" applyAlignment="1">
      <alignment horizontal="right" vertical="top"/>
    </xf>
    <xf numFmtId="3" fontId="4" fillId="0" borderId="0" xfId="0" applyNumberFormat="1" applyFont="1" applyAlignment="1">
      <alignment horizontal="right" vertical="top"/>
    </xf>
    <xf numFmtId="0" fontId="2" fillId="0" borderId="17" xfId="0" applyFont="1" applyBorder="1" applyAlignment="1">
      <alignment horizontal="center" vertical="top"/>
    </xf>
    <xf numFmtId="0" fontId="2" fillId="0" borderId="17" xfId="0" applyFont="1" applyBorder="1" applyAlignment="1">
      <alignment horizontal="left" vertical="top"/>
    </xf>
    <xf numFmtId="0" fontId="4" fillId="0" borderId="17" xfId="0" applyFont="1" applyBorder="1" applyAlignment="1">
      <alignment horizontal="center" vertical="top"/>
    </xf>
    <xf numFmtId="165" fontId="4" fillId="0" borderId="17" xfId="0" applyNumberFormat="1" applyFont="1" applyBorder="1" applyAlignment="1">
      <alignment horizontal="right" vertical="top"/>
    </xf>
    <xf numFmtId="3" fontId="4" fillId="0" borderId="17" xfId="0" applyNumberFormat="1" applyFont="1" applyBorder="1" applyAlignment="1">
      <alignment horizontal="right" vertical="top"/>
    </xf>
    <xf numFmtId="0" fontId="4" fillId="0" borderId="14" xfId="0" applyFont="1" applyBorder="1" applyAlignment="1">
      <alignment horizontal="left" vertical="top" wrapText="1"/>
    </xf>
    <xf numFmtId="0" fontId="4" fillId="0" borderId="14" xfId="0" applyFont="1" applyBorder="1" applyAlignment="1">
      <alignment horizontal="left" vertical="top"/>
    </xf>
    <xf numFmtId="0" fontId="4" fillId="0" borderId="6" xfId="0" applyFont="1" applyBorder="1" applyAlignment="1">
      <alignment horizontal="left" vertical="top" wrapText="1"/>
    </xf>
    <xf numFmtId="0" fontId="4" fillId="0" borderId="6" xfId="0" applyFont="1" applyBorder="1" applyAlignment="1">
      <alignment horizontal="center" vertical="top"/>
    </xf>
    <xf numFmtId="3" fontId="4" fillId="0" borderId="6" xfId="0" applyNumberFormat="1" applyFont="1" applyBorder="1" applyAlignment="1">
      <alignment horizontal="right" vertical="top"/>
    </xf>
    <xf numFmtId="3" fontId="4" fillId="0" borderId="7" xfId="0" applyNumberFormat="1" applyFont="1" applyBorder="1" applyAlignment="1">
      <alignment horizontal="right" vertical="top"/>
    </xf>
    <xf numFmtId="165" fontId="4" fillId="0" borderId="7" xfId="0" applyNumberFormat="1" applyFont="1" applyBorder="1" applyAlignment="1">
      <alignment horizontal="right" vertical="top"/>
    </xf>
    <xf numFmtId="0" fontId="4" fillId="2" borderId="11" xfId="0" applyFont="1" applyFill="1" applyBorder="1" applyAlignment="1">
      <alignment horizontal="left" vertical="top"/>
    </xf>
    <xf numFmtId="0" fontId="4" fillId="0" borderId="18" xfId="0" applyFont="1" applyBorder="1" applyAlignment="1">
      <alignment horizontal="left" vertical="top"/>
    </xf>
    <xf numFmtId="165" fontId="2" fillId="0" borderId="18" xfId="0" applyNumberFormat="1" applyFont="1" applyBorder="1" applyAlignment="1">
      <alignment horizontal="right" vertical="top"/>
    </xf>
    <xf numFmtId="3" fontId="2" fillId="0" borderId="18" xfId="0" applyNumberFormat="1" applyFont="1" applyBorder="1" applyAlignment="1">
      <alignment horizontal="right" vertical="top"/>
    </xf>
    <xf numFmtId="0" fontId="4" fillId="0" borderId="5" xfId="0" applyFont="1" applyBorder="1" applyAlignment="1">
      <alignment horizontal="left" vertical="top" wrapText="1"/>
    </xf>
    <xf numFmtId="3" fontId="4" fillId="0" borderId="4" xfId="0" applyNumberFormat="1" applyFont="1" applyBorder="1" applyAlignment="1">
      <alignment horizontal="right" vertical="top"/>
    </xf>
    <xf numFmtId="0" fontId="4" fillId="0" borderId="18" xfId="0" applyFont="1" applyBorder="1" applyAlignment="1">
      <alignment horizontal="left" vertical="top" wrapText="1"/>
    </xf>
    <xf numFmtId="0" fontId="4" fillId="0" borderId="10" xfId="0" applyFont="1" applyBorder="1" applyAlignment="1">
      <alignment horizontal="center" vertical="top"/>
    </xf>
    <xf numFmtId="0" fontId="4" fillId="0" borderId="10" xfId="0" applyFont="1" applyBorder="1" applyAlignment="1">
      <alignment horizontal="left" vertical="top" wrapText="1"/>
    </xf>
    <xf numFmtId="0" fontId="4" fillId="0" borderId="0" xfId="0" applyFont="1" applyAlignment="1">
      <alignment horizontal="left" vertical="top" wrapText="1"/>
    </xf>
    <xf numFmtId="165" fontId="4" fillId="0" borderId="10" xfId="0" applyNumberFormat="1" applyFont="1" applyBorder="1" applyAlignment="1">
      <alignment horizontal="right" vertical="top"/>
    </xf>
    <xf numFmtId="0" fontId="4" fillId="0" borderId="16" xfId="0" applyFont="1" applyBorder="1" applyAlignment="1">
      <alignment horizontal="left" vertical="top"/>
    </xf>
    <xf numFmtId="3" fontId="4" fillId="0" borderId="14" xfId="0" applyNumberFormat="1" applyFont="1" applyBorder="1" applyAlignment="1">
      <alignment horizontal="right" vertical="top"/>
    </xf>
    <xf numFmtId="0" fontId="4" fillId="0" borderId="15" xfId="0" applyFont="1" applyBorder="1" applyAlignment="1">
      <alignment horizontal="center" vertical="top"/>
    </xf>
    <xf numFmtId="0" fontId="2" fillId="2" borderId="9" xfId="0" applyFont="1" applyFill="1" applyBorder="1" applyAlignment="1">
      <alignment horizontal="center" vertical="top"/>
    </xf>
    <xf numFmtId="165" fontId="4" fillId="0" borderId="6" xfId="0" applyNumberFormat="1" applyFont="1" applyBorder="1" applyAlignment="1">
      <alignment horizontal="right" vertical="top"/>
    </xf>
    <xf numFmtId="0" fontId="4" fillId="0" borderId="17" xfId="0" applyFont="1" applyBorder="1" applyAlignment="1">
      <alignment horizontal="left" vertical="top"/>
    </xf>
    <xf numFmtId="165" fontId="4" fillId="0" borderId="15" xfId="0" applyNumberFormat="1" applyFont="1" applyBorder="1" applyAlignment="1">
      <alignment horizontal="right" vertical="top"/>
    </xf>
    <xf numFmtId="3" fontId="4" fillId="0" borderId="15" xfId="0" applyNumberFormat="1" applyFont="1" applyBorder="1" applyAlignment="1">
      <alignment horizontal="right" vertical="top"/>
    </xf>
    <xf numFmtId="0" fontId="4" fillId="0" borderId="10" xfId="0" applyFont="1" applyBorder="1" applyAlignment="1">
      <alignment horizontal="left" vertical="top"/>
    </xf>
    <xf numFmtId="165" fontId="4" fillId="0" borderId="5" xfId="0" applyNumberFormat="1" applyFont="1" applyBorder="1" applyAlignment="1">
      <alignment vertical="top"/>
    </xf>
    <xf numFmtId="0" fontId="4" fillId="2" borderId="11" xfId="0" applyFont="1" applyFill="1" applyBorder="1" applyAlignment="1">
      <alignment vertical="top"/>
    </xf>
    <xf numFmtId="165" fontId="2" fillId="2" borderId="11" xfId="0" applyNumberFormat="1" applyFont="1" applyFill="1" applyBorder="1" applyAlignment="1">
      <alignment horizontal="left" vertical="top"/>
    </xf>
    <xf numFmtId="0" fontId="3" fillId="2" borderId="19" xfId="0" applyFont="1" applyFill="1" applyBorder="1" applyAlignment="1">
      <alignment vertical="top"/>
    </xf>
    <xf numFmtId="165" fontId="2" fillId="2" borderId="12" xfId="0" applyNumberFormat="1" applyFont="1" applyFill="1" applyBorder="1" applyAlignment="1">
      <alignment horizontal="left" vertical="top"/>
    </xf>
    <xf numFmtId="3" fontId="2" fillId="2" borderId="9" xfId="0" applyNumberFormat="1" applyFont="1" applyFill="1" applyBorder="1" applyAlignment="1">
      <alignment vertical="top"/>
    </xf>
    <xf numFmtId="3" fontId="2" fillId="2" borderId="20" xfId="0" applyNumberFormat="1" applyFont="1" applyFill="1" applyBorder="1" applyAlignment="1">
      <alignment vertical="top"/>
    </xf>
    <xf numFmtId="0" fontId="4" fillId="0" borderId="16" xfId="0" applyFont="1" applyBorder="1" applyAlignment="1">
      <alignment horizontal="left" vertical="top" wrapText="1"/>
    </xf>
    <xf numFmtId="0" fontId="2" fillId="0" borderId="5" xfId="0" applyFont="1" applyBorder="1" applyAlignment="1">
      <alignment horizontal="left" vertical="top"/>
    </xf>
    <xf numFmtId="0" fontId="2" fillId="0" borderId="5" xfId="0" applyFont="1" applyBorder="1" applyAlignment="1">
      <alignment horizontal="center" vertical="top"/>
    </xf>
    <xf numFmtId="3" fontId="2" fillId="2" borderId="13" xfId="0" applyNumberFormat="1" applyFont="1" applyFill="1" applyBorder="1" applyAlignment="1">
      <alignment horizontal="right" vertical="top"/>
    </xf>
    <xf numFmtId="165" fontId="2" fillId="0" borderId="17" xfId="0" applyNumberFormat="1" applyFont="1" applyBorder="1" applyAlignment="1">
      <alignment horizontal="right" vertical="top"/>
    </xf>
    <xf numFmtId="3" fontId="2" fillId="0" borderId="0" xfId="0" applyNumberFormat="1" applyFont="1" applyAlignment="1">
      <alignment horizontal="right" vertical="top"/>
    </xf>
    <xf numFmtId="0" fontId="2" fillId="0" borderId="18" xfId="0" applyFont="1" applyBorder="1" applyAlignment="1">
      <alignment horizontal="center" vertical="top"/>
    </xf>
    <xf numFmtId="165" fontId="4" fillId="0" borderId="21" xfId="0" applyNumberFormat="1" applyFont="1" applyBorder="1" applyAlignment="1">
      <alignment horizontal="right" vertical="top"/>
    </xf>
    <xf numFmtId="0" fontId="4" fillId="2" borderId="19" xfId="0" applyFont="1" applyFill="1" applyBorder="1" applyAlignment="1">
      <alignment horizontal="left" vertical="top"/>
    </xf>
    <xf numFmtId="165" fontId="2" fillId="0" borderId="0" xfId="0" applyNumberFormat="1" applyFont="1" applyAlignment="1">
      <alignment horizontal="right" vertical="top"/>
    </xf>
    <xf numFmtId="0" fontId="4" fillId="0" borderId="0" xfId="0" applyFont="1" applyAlignment="1">
      <alignment horizontal="left" vertical="top"/>
    </xf>
    <xf numFmtId="164" fontId="3" fillId="0" borderId="0" xfId="1" applyFont="1" applyAlignment="1">
      <alignment vertical="top"/>
    </xf>
    <xf numFmtId="164" fontId="2" fillId="0" borderId="0" xfId="1" applyFont="1" applyAlignment="1">
      <alignment vertical="top"/>
    </xf>
    <xf numFmtId="164" fontId="2" fillId="0" borderId="1" xfId="1" applyFont="1" applyBorder="1" applyAlignment="1">
      <alignment horizontal="center" vertical="top"/>
    </xf>
    <xf numFmtId="164" fontId="4" fillId="0" borderId="5" xfId="1" applyFont="1" applyBorder="1" applyAlignment="1">
      <alignment horizontal="right" vertical="top"/>
    </xf>
    <xf numFmtId="164" fontId="5" fillId="2" borderId="12" xfId="1" applyFont="1" applyFill="1" applyBorder="1" applyAlignment="1">
      <alignment horizontal="right" vertical="top"/>
    </xf>
    <xf numFmtId="164" fontId="4" fillId="0" borderId="18" xfId="1" applyFont="1" applyBorder="1" applyAlignment="1">
      <alignment horizontal="right" vertical="top"/>
    </xf>
    <xf numFmtId="164" fontId="4" fillId="0" borderId="0" xfId="1" applyFont="1" applyBorder="1" applyAlignment="1">
      <alignment horizontal="right" vertical="top"/>
    </xf>
    <xf numFmtId="164" fontId="4" fillId="0" borderId="17" xfId="1" applyFont="1" applyBorder="1" applyAlignment="1">
      <alignment horizontal="right" vertical="top"/>
    </xf>
    <xf numFmtId="164" fontId="4" fillId="0" borderId="6" xfId="1" applyFont="1" applyBorder="1" applyAlignment="1">
      <alignment horizontal="right" vertical="top"/>
    </xf>
    <xf numFmtId="164" fontId="5" fillId="0" borderId="18" xfId="1" applyFont="1" applyFill="1" applyBorder="1" applyAlignment="1">
      <alignment horizontal="right" vertical="top"/>
    </xf>
    <xf numFmtId="164" fontId="2" fillId="2" borderId="12" xfId="1" applyFont="1" applyFill="1" applyBorder="1" applyAlignment="1">
      <alignment horizontal="right" vertical="top"/>
    </xf>
    <xf numFmtId="164" fontId="4" fillId="0" borderId="10" xfId="1" applyFont="1" applyBorder="1" applyAlignment="1">
      <alignment horizontal="right" vertical="top"/>
    </xf>
    <xf numFmtId="164" fontId="2" fillId="0" borderId="18" xfId="1" applyFont="1" applyFill="1" applyBorder="1" applyAlignment="1">
      <alignment horizontal="right" vertical="top"/>
    </xf>
    <xf numFmtId="164" fontId="2" fillId="0" borderId="17" xfId="1" applyFont="1" applyBorder="1" applyAlignment="1">
      <alignment horizontal="right" vertical="top"/>
    </xf>
    <xf numFmtId="164" fontId="2" fillId="0" borderId="0" xfId="1" applyFont="1" applyFill="1" applyBorder="1" applyAlignment="1">
      <alignment horizontal="right" vertical="top"/>
    </xf>
    <xf numFmtId="164" fontId="4" fillId="0" borderId="5" xfId="1" applyFont="1" applyBorder="1" applyAlignment="1">
      <alignment vertical="top"/>
    </xf>
    <xf numFmtId="164" fontId="5" fillId="2" borderId="11" xfId="1" applyFont="1" applyFill="1" applyBorder="1" applyAlignment="1">
      <alignment horizontal="right" vertical="top"/>
    </xf>
    <xf numFmtId="164" fontId="2" fillId="2" borderId="9" xfId="1" applyFont="1" applyFill="1" applyBorder="1" applyAlignment="1">
      <alignment horizontal="right" vertical="top"/>
    </xf>
    <xf numFmtId="164" fontId="2" fillId="2" borderId="11" xfId="1" applyFont="1" applyFill="1" applyBorder="1" applyAlignment="1">
      <alignment horizontal="left" vertical="top"/>
    </xf>
    <xf numFmtId="0" fontId="4" fillId="0" borderId="0" xfId="0" applyFont="1" applyAlignment="1">
      <alignment vertical="top"/>
    </xf>
    <xf numFmtId="165" fontId="2" fillId="0" borderId="0" xfId="0" applyNumberFormat="1" applyFont="1" applyAlignment="1">
      <alignment horizontal="left" vertical="top"/>
    </xf>
    <xf numFmtId="3" fontId="2" fillId="0" borderId="0" xfId="0" applyNumberFormat="1" applyFont="1" applyAlignment="1">
      <alignment vertical="top"/>
    </xf>
    <xf numFmtId="0" fontId="4" fillId="3" borderId="11" xfId="0" applyFont="1" applyFill="1" applyBorder="1" applyAlignment="1">
      <alignment vertical="top"/>
    </xf>
    <xf numFmtId="0" fontId="2" fillId="3" borderId="11" xfId="0" applyFont="1" applyFill="1" applyBorder="1" applyAlignment="1">
      <alignment horizontal="left" vertical="top"/>
    </xf>
    <xf numFmtId="165" fontId="2" fillId="3" borderId="11" xfId="0" applyNumberFormat="1" applyFont="1" applyFill="1" applyBorder="1" applyAlignment="1">
      <alignment horizontal="left" vertical="top"/>
    </xf>
    <xf numFmtId="3" fontId="2" fillId="3" borderId="9" xfId="0" applyNumberFormat="1" applyFont="1" applyFill="1" applyBorder="1" applyAlignment="1">
      <alignment horizontal="right" vertical="top"/>
    </xf>
    <xf numFmtId="0" fontId="4" fillId="3" borderId="19" xfId="0" applyFont="1" applyFill="1" applyBorder="1" applyAlignment="1">
      <alignment horizontal="center" vertical="top"/>
    </xf>
    <xf numFmtId="0" fontId="2" fillId="0" borderId="10" xfId="0" applyFont="1" applyBorder="1" applyAlignment="1">
      <alignment horizontal="left" vertical="top"/>
    </xf>
    <xf numFmtId="165" fontId="2" fillId="0" borderId="10" xfId="0" applyNumberFormat="1" applyFont="1" applyBorder="1" applyAlignment="1">
      <alignment horizontal="right" vertical="top"/>
    </xf>
    <xf numFmtId="164" fontId="2" fillId="0" borderId="10" xfId="1" applyFont="1" applyFill="1" applyBorder="1" applyAlignment="1">
      <alignment horizontal="right" vertical="top"/>
    </xf>
    <xf numFmtId="0" fontId="4" fillId="0" borderId="22" xfId="0" applyFont="1" applyBorder="1" applyAlignment="1">
      <alignment horizontal="center" vertical="top"/>
    </xf>
    <xf numFmtId="164" fontId="5" fillId="3" borderId="11" xfId="1" applyFont="1" applyFill="1" applyBorder="1" applyAlignment="1">
      <alignment horizontal="right" vertical="top"/>
    </xf>
    <xf numFmtId="165" fontId="4" fillId="0" borderId="0" xfId="0" applyNumberFormat="1" applyFont="1" applyAlignment="1">
      <alignment vertical="top"/>
    </xf>
    <xf numFmtId="164" fontId="4" fillId="0" borderId="24" xfId="1" applyFont="1" applyBorder="1" applyAlignment="1">
      <alignment horizontal="right" vertical="top"/>
    </xf>
    <xf numFmtId="165" fontId="4" fillId="0" borderId="24" xfId="0" applyNumberFormat="1" applyFont="1" applyBorder="1" applyAlignment="1">
      <alignment horizontal="right" vertical="top"/>
    </xf>
    <xf numFmtId="0" fontId="4" fillId="0" borderId="23" xfId="0" applyFont="1" applyBorder="1" applyAlignment="1">
      <alignment horizontal="center" vertical="top"/>
    </xf>
    <xf numFmtId="0" fontId="4" fillId="0" borderId="24" xfId="0" applyFont="1" applyBorder="1" applyAlignment="1">
      <alignment horizontal="center" vertical="top"/>
    </xf>
    <xf numFmtId="0" fontId="4" fillId="0" borderId="24" xfId="0" applyFont="1" applyBorder="1" applyAlignment="1">
      <alignment horizontal="left" vertical="top"/>
    </xf>
    <xf numFmtId="0" fontId="4" fillId="0" borderId="24" xfId="0" applyFont="1" applyBorder="1" applyAlignment="1">
      <alignment vertical="top" wrapText="1"/>
    </xf>
    <xf numFmtId="0" fontId="2" fillId="0" borderId="25" xfId="0" applyFont="1" applyBorder="1" applyAlignment="1">
      <alignment horizontal="center" vertical="top"/>
    </xf>
    <xf numFmtId="0" fontId="2" fillId="0" borderId="26" xfId="0" applyFont="1" applyBorder="1" applyAlignment="1">
      <alignment horizontal="left" vertical="top"/>
    </xf>
    <xf numFmtId="0" fontId="4" fillId="0" borderId="26" xfId="0" applyFont="1" applyBorder="1" applyAlignment="1">
      <alignment horizontal="center" vertical="top"/>
    </xf>
    <xf numFmtId="165" fontId="4" fillId="0" borderId="26" xfId="0" applyNumberFormat="1" applyFont="1" applyBorder="1" applyAlignment="1">
      <alignment horizontal="right" vertical="top"/>
    </xf>
    <xf numFmtId="164" fontId="4" fillId="0" borderId="26" xfId="1" applyFont="1" applyBorder="1" applyAlignment="1">
      <alignment horizontal="right" vertical="top"/>
    </xf>
    <xf numFmtId="165" fontId="3" fillId="0" borderId="5" xfId="0" applyNumberFormat="1" applyFont="1" applyBorder="1" applyAlignment="1">
      <alignment vertical="top"/>
    </xf>
    <xf numFmtId="0" fontId="4" fillId="4" borderId="19" xfId="0" applyFont="1" applyFill="1" applyBorder="1" applyAlignment="1">
      <alignment horizontal="center" vertical="top"/>
    </xf>
    <xf numFmtId="0" fontId="4" fillId="4" borderId="11" xfId="0" applyFont="1" applyFill="1" applyBorder="1" applyAlignment="1">
      <alignment horizontal="left" vertical="top"/>
    </xf>
    <xf numFmtId="0" fontId="2" fillId="4" borderId="11" xfId="0" applyFont="1" applyFill="1" applyBorder="1" applyAlignment="1">
      <alignment horizontal="left" vertical="top"/>
    </xf>
    <xf numFmtId="165" fontId="2" fillId="4" borderId="11" xfId="0" applyNumberFormat="1" applyFont="1" applyFill="1" applyBorder="1" applyAlignment="1">
      <alignment horizontal="right" vertical="top"/>
    </xf>
    <xf numFmtId="164" fontId="5" fillId="4" borderId="12" xfId="1" applyFont="1" applyFill="1" applyBorder="1" applyAlignment="1">
      <alignment horizontal="right" vertical="top"/>
    </xf>
    <xf numFmtId="3" fontId="2" fillId="4" borderId="9" xfId="0" applyNumberFormat="1" applyFont="1" applyFill="1" applyBorder="1" applyAlignment="1">
      <alignment horizontal="right" vertical="top"/>
    </xf>
    <xf numFmtId="164" fontId="2" fillId="4" borderId="12" xfId="1" applyFont="1" applyFill="1" applyBorder="1" applyAlignment="1">
      <alignment horizontal="right" vertical="top"/>
    </xf>
    <xf numFmtId="0" fontId="4" fillId="4" borderId="19" xfId="0" applyFont="1" applyFill="1" applyBorder="1" applyAlignment="1">
      <alignment horizontal="left" vertical="top"/>
    </xf>
    <xf numFmtId="0" fontId="2" fillId="0" borderId="24" xfId="0" applyFont="1" applyBorder="1" applyAlignment="1">
      <alignment horizontal="left" vertical="top"/>
    </xf>
    <xf numFmtId="0" fontId="2" fillId="0" borderId="22" xfId="0" applyFont="1" applyBorder="1" applyAlignment="1">
      <alignment horizontal="center" vertical="top"/>
    </xf>
    <xf numFmtId="165" fontId="4" fillId="0" borderId="10" xfId="0" applyNumberFormat="1" applyFont="1" applyBorder="1" applyAlignment="1">
      <alignment vertical="top"/>
    </xf>
    <xf numFmtId="164" fontId="4" fillId="0" borderId="10" xfId="1" applyFont="1" applyBorder="1" applyAlignment="1">
      <alignment vertical="top"/>
    </xf>
    <xf numFmtId="165" fontId="4" fillId="0" borderId="24" xfId="0" applyNumberFormat="1" applyFont="1" applyBorder="1" applyAlignment="1">
      <alignment vertical="top"/>
    </xf>
    <xf numFmtId="164" fontId="4" fillId="0" borderId="24" xfId="1" applyFont="1" applyBorder="1" applyAlignment="1">
      <alignment vertical="top"/>
    </xf>
    <xf numFmtId="0" fontId="4" fillId="4" borderId="11" xfId="0" applyFont="1" applyFill="1" applyBorder="1" applyAlignment="1">
      <alignment vertical="top"/>
    </xf>
    <xf numFmtId="165" fontId="2" fillId="4" borderId="11" xfId="0" applyNumberFormat="1" applyFont="1" applyFill="1" applyBorder="1" applyAlignment="1">
      <alignment horizontal="left" vertical="top"/>
    </xf>
    <xf numFmtId="164" fontId="5" fillId="4" borderId="11" xfId="1" applyFont="1" applyFill="1" applyBorder="1" applyAlignment="1">
      <alignment horizontal="right" vertical="top"/>
    </xf>
    <xf numFmtId="0" fontId="3" fillId="4" borderId="19" xfId="0" applyFont="1" applyFill="1" applyBorder="1" applyAlignment="1">
      <alignment vertical="top"/>
    </xf>
    <xf numFmtId="165" fontId="2" fillId="4" borderId="12" xfId="0" applyNumberFormat="1" applyFont="1" applyFill="1" applyBorder="1" applyAlignment="1">
      <alignment horizontal="left" vertical="top"/>
    </xf>
    <xf numFmtId="3" fontId="2" fillId="4" borderId="9" xfId="0" applyNumberFormat="1" applyFont="1" applyFill="1" applyBorder="1" applyAlignment="1">
      <alignment vertical="top"/>
    </xf>
    <xf numFmtId="164" fontId="5" fillId="4" borderId="9" xfId="1" applyFont="1" applyFill="1" applyBorder="1" applyAlignment="1">
      <alignment horizontal="right" vertical="top"/>
    </xf>
    <xf numFmtId="164" fontId="4" fillId="0" borderId="16" xfId="1" applyFont="1" applyBorder="1" applyAlignment="1">
      <alignment vertical="top"/>
    </xf>
    <xf numFmtId="0" fontId="3" fillId="4" borderId="11" xfId="0" applyFont="1" applyFill="1" applyBorder="1" applyAlignment="1">
      <alignment vertical="top"/>
    </xf>
    <xf numFmtId="0" fontId="3" fillId="2" borderId="11" xfId="0" applyFont="1" applyFill="1" applyBorder="1" applyAlignment="1">
      <alignment vertical="top"/>
    </xf>
    <xf numFmtId="0" fontId="2" fillId="5" borderId="0" xfId="0" applyFont="1" applyFill="1" applyAlignment="1">
      <alignment horizontal="left" vertical="top"/>
    </xf>
    <xf numFmtId="3" fontId="2" fillId="5" borderId="0" xfId="0" applyNumberFormat="1" applyFont="1" applyFill="1" applyAlignment="1">
      <alignment horizontal="right" vertical="top"/>
    </xf>
    <xf numFmtId="0" fontId="4" fillId="4" borderId="18" xfId="0" applyFont="1" applyFill="1" applyBorder="1" applyAlignment="1">
      <alignment horizontal="left" vertical="top"/>
    </xf>
    <xf numFmtId="0" fontId="2" fillId="4" borderId="18" xfId="0" applyFont="1" applyFill="1" applyBorder="1" applyAlignment="1">
      <alignment horizontal="left" vertical="top"/>
    </xf>
    <xf numFmtId="165" fontId="2" fillId="4" borderId="18" xfId="0" applyNumberFormat="1" applyFont="1" applyFill="1" applyBorder="1" applyAlignment="1">
      <alignment horizontal="right" vertical="top"/>
    </xf>
    <xf numFmtId="164" fontId="5" fillId="4" borderId="18" xfId="1" applyFont="1" applyFill="1" applyBorder="1" applyAlignment="1">
      <alignment horizontal="right" vertical="top"/>
    </xf>
    <xf numFmtId="3" fontId="2" fillId="4" borderId="18" xfId="0" applyNumberFormat="1" applyFont="1" applyFill="1" applyBorder="1" applyAlignment="1">
      <alignment horizontal="right" vertical="top"/>
    </xf>
    <xf numFmtId="0" fontId="4" fillId="4" borderId="0" xfId="0" applyFont="1" applyFill="1" applyAlignment="1">
      <alignment horizontal="left" vertical="top"/>
    </xf>
    <xf numFmtId="0" fontId="2" fillId="4" borderId="0" xfId="0" applyFont="1" applyFill="1" applyAlignment="1">
      <alignment horizontal="left" vertical="top"/>
    </xf>
    <xf numFmtId="165" fontId="2" fillId="4" borderId="0" xfId="0" applyNumberFormat="1" applyFont="1" applyFill="1" applyAlignment="1">
      <alignment horizontal="right" vertical="top"/>
    </xf>
    <xf numFmtId="164" fontId="5" fillId="4" borderId="0" xfId="1" applyFont="1" applyFill="1" applyBorder="1" applyAlignment="1">
      <alignment horizontal="right" vertical="top"/>
    </xf>
    <xf numFmtId="3" fontId="2" fillId="4" borderId="0" xfId="0" applyNumberFormat="1" applyFont="1" applyFill="1" applyAlignment="1">
      <alignment horizontal="right" vertical="top"/>
    </xf>
    <xf numFmtId="164" fontId="4" fillId="0" borderId="15" xfId="1" applyFont="1" applyBorder="1" applyAlignment="1">
      <alignment horizontal="right" vertical="top"/>
    </xf>
    <xf numFmtId="164" fontId="4" fillId="0" borderId="0" xfId="1" applyFont="1" applyFill="1" applyBorder="1" applyAlignment="1">
      <alignment horizontal="right" vertical="top"/>
    </xf>
    <xf numFmtId="164" fontId="3" fillId="0" borderId="5" xfId="1" applyFont="1" applyBorder="1" applyAlignment="1">
      <alignment vertical="top"/>
    </xf>
    <xf numFmtId="0" fontId="8" fillId="0" borderId="17" xfId="0" applyFont="1" applyBorder="1" applyAlignment="1">
      <alignment horizontal="left" vertical="top"/>
    </xf>
    <xf numFmtId="0" fontId="9" fillId="0" borderId="5" xfId="0" applyFont="1" applyBorder="1" applyAlignment="1">
      <alignment horizontal="left" vertical="top" wrapText="1"/>
    </xf>
    <xf numFmtId="0" fontId="11" fillId="0" borderId="0" xfId="0" applyFont="1" applyAlignment="1">
      <alignment vertical="top"/>
    </xf>
    <xf numFmtId="164" fontId="4" fillId="0" borderId="5" xfId="1" applyFont="1" applyFill="1" applyBorder="1" applyAlignment="1">
      <alignment horizontal="right" vertical="top"/>
    </xf>
    <xf numFmtId="0" fontId="4" fillId="0" borderId="7" xfId="0" applyFont="1" applyBorder="1" applyAlignment="1">
      <alignment horizontal="left" vertical="top" wrapText="1"/>
    </xf>
    <xf numFmtId="0" fontId="3" fillId="0" borderId="0" xfId="0" applyFont="1" applyAlignment="1">
      <alignment wrapText="1"/>
    </xf>
    <xf numFmtId="0" fontId="3" fillId="0" borderId="0" xfId="0" applyFont="1" applyAlignment="1">
      <alignment vertical="top" wrapText="1"/>
    </xf>
    <xf numFmtId="0" fontId="12" fillId="0" borderId="5" xfId="0" applyFont="1" applyBorder="1" applyAlignment="1">
      <alignment horizontal="left" vertical="top" wrapText="1"/>
    </xf>
    <xf numFmtId="0" fontId="13" fillId="0" borderId="5" xfId="0" applyFont="1" applyBorder="1" applyAlignment="1">
      <alignment horizontal="left" vertical="top" wrapText="1"/>
    </xf>
    <xf numFmtId="0" fontId="3" fillId="0" borderId="9" xfId="0" applyFont="1" applyBorder="1" applyAlignment="1">
      <alignment vertical="top"/>
    </xf>
    <xf numFmtId="164" fontId="3" fillId="0" borderId="9" xfId="1" applyFont="1" applyBorder="1" applyAlignment="1">
      <alignment vertical="top"/>
    </xf>
    <xf numFmtId="166" fontId="6" fillId="0" borderId="9" xfId="0" applyNumberFormat="1" applyFont="1" applyBorder="1" applyAlignment="1">
      <alignment vertical="top"/>
    </xf>
    <xf numFmtId="166" fontId="3" fillId="0" borderId="9" xfId="0" applyNumberFormat="1" applyFont="1" applyBorder="1" applyAlignment="1">
      <alignment vertical="top"/>
    </xf>
    <xf numFmtId="0" fontId="3" fillId="0" borderId="0" xfId="0" applyFont="1" applyAlignment="1">
      <alignment horizontal="left" vertical="top" wrapText="1"/>
    </xf>
    <xf numFmtId="0" fontId="6" fillId="0" borderId="19"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3" fillId="0" borderId="19"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C102-5DCE-4B49-B71A-466815F00A28}">
  <dimension ref="A2:K464"/>
  <sheetViews>
    <sheetView tabSelected="1" topLeftCell="A452" zoomScaleNormal="100" zoomScaleSheetLayoutView="100" workbookViewId="0">
      <selection activeCell="J471" sqref="J471"/>
    </sheetView>
  </sheetViews>
  <sheetFormatPr defaultColWidth="8.77734375" defaultRowHeight="13.8" x14ac:dyDescent="0.3"/>
  <cols>
    <col min="1" max="1" width="3.5546875" style="3" customWidth="1"/>
    <col min="2" max="2" width="56.6640625" style="3" customWidth="1"/>
    <col min="3" max="3" width="5.77734375" style="3" customWidth="1"/>
    <col min="4" max="4" width="8.44140625" style="4" customWidth="1"/>
    <col min="5" max="5" width="17.33203125" style="81" customWidth="1"/>
    <col min="6" max="6" width="14.77734375" style="3" customWidth="1"/>
    <col min="7" max="10" width="8.77734375" style="3"/>
    <col min="11" max="11" width="9.21875" style="3" bestFit="1" customWidth="1"/>
    <col min="12" max="16384" width="8.77734375" style="3"/>
  </cols>
  <sheetData>
    <row r="2" spans="1:6" x14ac:dyDescent="0.3">
      <c r="A2" s="2" t="s">
        <v>217</v>
      </c>
    </row>
    <row r="3" spans="1:6" x14ac:dyDescent="0.3">
      <c r="A3" s="2" t="s">
        <v>88</v>
      </c>
    </row>
    <row r="4" spans="1:6" x14ac:dyDescent="0.3">
      <c r="A4" s="2" t="s">
        <v>87</v>
      </c>
    </row>
    <row r="5" spans="1:6" x14ac:dyDescent="0.3">
      <c r="A5" s="2"/>
    </row>
    <row r="6" spans="1:6" x14ac:dyDescent="0.3">
      <c r="A6" s="5" t="s">
        <v>86</v>
      </c>
    </row>
    <row r="7" spans="1:6" x14ac:dyDescent="0.3">
      <c r="A7" s="5"/>
    </row>
    <row r="8" spans="1:6" x14ac:dyDescent="0.3">
      <c r="A8" s="5"/>
    </row>
    <row r="9" spans="1:6" x14ac:dyDescent="0.3">
      <c r="A9" s="5" t="s">
        <v>219</v>
      </c>
    </row>
    <row r="10" spans="1:6" x14ac:dyDescent="0.3">
      <c r="A10" s="5"/>
    </row>
    <row r="11" spans="1:6" x14ac:dyDescent="0.3">
      <c r="A11" s="167"/>
    </row>
    <row r="12" spans="1:6" ht="384" customHeight="1" x14ac:dyDescent="0.3">
      <c r="A12" s="178" t="s">
        <v>161</v>
      </c>
      <c r="B12" s="178"/>
      <c r="C12" s="178"/>
      <c r="D12" s="178"/>
      <c r="E12" s="178"/>
      <c r="F12" s="178"/>
    </row>
    <row r="13" spans="1:6" x14ac:dyDescent="0.3">
      <c r="A13" s="6"/>
      <c r="B13" s="6"/>
      <c r="C13" s="6"/>
      <c r="D13" s="7"/>
      <c r="E13" s="82"/>
      <c r="F13" s="6"/>
    </row>
    <row r="14" spans="1:6" ht="14.4" thickBot="1" x14ac:dyDescent="0.35">
      <c r="A14" s="8" t="s">
        <v>0</v>
      </c>
      <c r="B14" s="9" t="s">
        <v>1</v>
      </c>
      <c r="C14" s="8" t="s">
        <v>2</v>
      </c>
      <c r="D14" s="10" t="s">
        <v>3</v>
      </c>
      <c r="E14" s="83" t="s">
        <v>4</v>
      </c>
      <c r="F14" s="8" t="s">
        <v>5</v>
      </c>
    </row>
    <row r="15" spans="1:6" x14ac:dyDescent="0.3">
      <c r="A15" s="120" t="s">
        <v>27</v>
      </c>
      <c r="B15" s="121" t="s">
        <v>54</v>
      </c>
      <c r="C15" s="122"/>
      <c r="D15" s="123"/>
      <c r="E15" s="124"/>
      <c r="F15" s="48"/>
    </row>
    <row r="16" spans="1:6" ht="303.60000000000002" x14ac:dyDescent="0.3">
      <c r="A16" s="13">
        <v>1</v>
      </c>
      <c r="B16" s="47" t="s">
        <v>90</v>
      </c>
      <c r="C16" s="13" t="s">
        <v>6</v>
      </c>
      <c r="D16" s="15">
        <v>1</v>
      </c>
      <c r="E16" s="84"/>
      <c r="F16" s="16"/>
    </row>
    <row r="17" spans="1:6" ht="41.4" x14ac:dyDescent="0.3">
      <c r="A17" s="13">
        <v>2</v>
      </c>
      <c r="B17" s="47" t="s">
        <v>91</v>
      </c>
      <c r="C17" s="13" t="s">
        <v>102</v>
      </c>
      <c r="D17" s="15">
        <v>700</v>
      </c>
      <c r="E17" s="84"/>
      <c r="F17" s="16"/>
    </row>
    <row r="18" spans="1:6" ht="47.55" customHeight="1" x14ac:dyDescent="0.3">
      <c r="A18" s="13">
        <v>3</v>
      </c>
      <c r="B18" s="47" t="s">
        <v>123</v>
      </c>
      <c r="C18" s="13" t="s">
        <v>96</v>
      </c>
      <c r="D18" s="15">
        <f>300*3.5/2</f>
        <v>525</v>
      </c>
      <c r="E18" s="84"/>
      <c r="F18" s="16"/>
    </row>
    <row r="19" spans="1:6" ht="96.6" x14ac:dyDescent="0.3">
      <c r="A19" s="13">
        <v>4</v>
      </c>
      <c r="B19" s="47" t="s">
        <v>122</v>
      </c>
      <c r="C19" s="13" t="s">
        <v>96</v>
      </c>
      <c r="D19" s="15">
        <f>300*4</f>
        <v>1200</v>
      </c>
      <c r="E19" s="84"/>
      <c r="F19" s="16"/>
    </row>
    <row r="20" spans="1:6" x14ac:dyDescent="0.3">
      <c r="A20" s="13"/>
      <c r="B20" s="1"/>
      <c r="C20" s="13"/>
      <c r="D20" s="15"/>
      <c r="E20" s="84"/>
      <c r="F20" s="16"/>
    </row>
    <row r="21" spans="1:6" x14ac:dyDescent="0.3">
      <c r="A21" s="116"/>
      <c r="B21" s="119"/>
      <c r="C21" s="117"/>
      <c r="D21" s="115"/>
      <c r="E21" s="114"/>
      <c r="F21" s="17"/>
    </row>
    <row r="22" spans="1:6" x14ac:dyDescent="0.3">
      <c r="A22" s="18"/>
      <c r="B22" s="19"/>
      <c r="C22" s="20"/>
      <c r="D22" s="21"/>
      <c r="E22" s="85" t="s">
        <v>67</v>
      </c>
      <c r="F22" s="22">
        <f>SUM(F16:F20)</f>
        <v>0</v>
      </c>
    </row>
    <row r="23" spans="1:6" x14ac:dyDescent="0.3">
      <c r="A23" s="76"/>
      <c r="B23" s="23"/>
      <c r="C23" s="24"/>
      <c r="D23" s="25"/>
      <c r="E23" s="86"/>
      <c r="F23" s="26"/>
    </row>
    <row r="24" spans="1:6" x14ac:dyDescent="0.3">
      <c r="A24" s="27" t="s">
        <v>28</v>
      </c>
      <c r="B24" s="2" t="s">
        <v>25</v>
      </c>
      <c r="C24" s="28"/>
      <c r="D24" s="29"/>
      <c r="E24" s="87"/>
      <c r="F24" s="30"/>
    </row>
    <row r="25" spans="1:6" x14ac:dyDescent="0.3">
      <c r="A25" s="31" t="s">
        <v>21</v>
      </c>
      <c r="B25" s="32" t="s">
        <v>9</v>
      </c>
      <c r="C25" s="33"/>
      <c r="D25" s="34"/>
      <c r="E25" s="88"/>
      <c r="F25" s="35"/>
    </row>
    <row r="26" spans="1:6" x14ac:dyDescent="0.3">
      <c r="A26" s="13">
        <v>1</v>
      </c>
      <c r="B26" s="36" t="s">
        <v>89</v>
      </c>
      <c r="C26" s="13" t="s">
        <v>96</v>
      </c>
      <c r="D26" s="15">
        <f>13*4*4*2</f>
        <v>416</v>
      </c>
      <c r="E26" s="84"/>
      <c r="F26" s="16"/>
    </row>
    <row r="27" spans="1:6" ht="27.6" x14ac:dyDescent="0.3">
      <c r="A27" s="13">
        <v>2</v>
      </c>
      <c r="B27" s="36" t="s">
        <v>131</v>
      </c>
      <c r="C27" s="13" t="s">
        <v>102</v>
      </c>
      <c r="D27" s="15">
        <v>241</v>
      </c>
      <c r="E27" s="84"/>
      <c r="F27" s="16"/>
    </row>
    <row r="28" spans="1:6" ht="82.8" x14ac:dyDescent="0.3">
      <c r="A28" s="13">
        <v>3</v>
      </c>
      <c r="B28" s="36" t="s">
        <v>132</v>
      </c>
      <c r="C28" s="13" t="s">
        <v>102</v>
      </c>
      <c r="D28" s="15">
        <f>13*4*4+241</f>
        <v>449</v>
      </c>
      <c r="E28" s="84"/>
      <c r="F28" s="16"/>
    </row>
    <row r="29" spans="1:6" ht="115.5" customHeight="1" x14ac:dyDescent="0.3">
      <c r="A29" s="13">
        <v>4</v>
      </c>
      <c r="B29" s="36" t="s">
        <v>185</v>
      </c>
      <c r="C29" s="13" t="s">
        <v>102</v>
      </c>
      <c r="D29" s="15">
        <f>241+69.6*3.5</f>
        <v>484.59999999999997</v>
      </c>
      <c r="E29" s="84"/>
      <c r="F29" s="16"/>
    </row>
    <row r="30" spans="1:6" ht="41.4" x14ac:dyDescent="0.3">
      <c r="A30" s="13">
        <v>5</v>
      </c>
      <c r="B30" s="36" t="s">
        <v>133</v>
      </c>
      <c r="C30" s="13" t="s">
        <v>22</v>
      </c>
      <c r="D30" s="15">
        <v>1</v>
      </c>
      <c r="E30" s="84"/>
      <c r="F30" s="16"/>
    </row>
    <row r="31" spans="1:6" ht="27.6" x14ac:dyDescent="0.3">
      <c r="A31" s="13">
        <v>6</v>
      </c>
      <c r="B31" s="36" t="s">
        <v>125</v>
      </c>
      <c r="C31" s="13" t="s">
        <v>102</v>
      </c>
      <c r="D31" s="15">
        <f>69.6*3.5</f>
        <v>243.59999999999997</v>
      </c>
      <c r="E31" s="84"/>
      <c r="F31" s="16"/>
    </row>
    <row r="32" spans="1:6" ht="165.6" x14ac:dyDescent="0.3">
      <c r="A32" s="13">
        <v>7</v>
      </c>
      <c r="B32" s="36" t="s">
        <v>162</v>
      </c>
      <c r="C32" s="13" t="s">
        <v>112</v>
      </c>
      <c r="D32" s="15">
        <v>1</v>
      </c>
      <c r="E32" s="84"/>
      <c r="F32" s="16"/>
    </row>
    <row r="33" spans="1:11" x14ac:dyDescent="0.3">
      <c r="A33" s="13">
        <v>8</v>
      </c>
      <c r="B33" s="37" t="s">
        <v>124</v>
      </c>
      <c r="C33" s="13" t="s">
        <v>96</v>
      </c>
      <c r="D33" s="15">
        <f>243*0.05+4*4*2*0.05</f>
        <v>13.75</v>
      </c>
      <c r="E33" s="84"/>
      <c r="F33" s="16"/>
    </row>
    <row r="34" spans="1:11" ht="69" x14ac:dyDescent="0.3">
      <c r="A34" s="13">
        <v>9</v>
      </c>
      <c r="B34" s="38" t="s">
        <v>134</v>
      </c>
      <c r="C34" s="39" t="s">
        <v>102</v>
      </c>
      <c r="D34" s="15">
        <f>D29</f>
        <v>484.59999999999997</v>
      </c>
      <c r="E34" s="89"/>
      <c r="F34" s="41"/>
    </row>
    <row r="35" spans="1:11" x14ac:dyDescent="0.3">
      <c r="A35" s="13">
        <v>10</v>
      </c>
      <c r="B35" s="169"/>
      <c r="C35" s="39"/>
      <c r="D35" s="15"/>
      <c r="E35" s="89"/>
      <c r="F35" s="41"/>
    </row>
    <row r="36" spans="1:11" ht="69" x14ac:dyDescent="0.3">
      <c r="A36" s="13">
        <v>11</v>
      </c>
      <c r="B36" s="36" t="s">
        <v>95</v>
      </c>
      <c r="C36" s="13" t="s">
        <v>96</v>
      </c>
      <c r="D36" s="15">
        <f>3.5*3.5*0.9*2+3*3*0.7*6+2.5*2.5*0.5*4</f>
        <v>72.349999999999994</v>
      </c>
      <c r="E36" s="84"/>
      <c r="F36" s="16"/>
    </row>
    <row r="37" spans="1:11" ht="73.05" customHeight="1" x14ac:dyDescent="0.3">
      <c r="A37" s="13">
        <v>12</v>
      </c>
      <c r="B37" s="36" t="s">
        <v>94</v>
      </c>
      <c r="C37" s="13" t="s">
        <v>96</v>
      </c>
      <c r="D37" s="15">
        <f>13*0.3*0.3*1.5</f>
        <v>1.7549999999999999</v>
      </c>
      <c r="E37" s="84"/>
      <c r="F37" s="16"/>
    </row>
    <row r="38" spans="1:11" ht="82.8" x14ac:dyDescent="0.3">
      <c r="A38" s="13">
        <v>13</v>
      </c>
      <c r="B38" s="36" t="s">
        <v>92</v>
      </c>
      <c r="C38" s="13" t="s">
        <v>96</v>
      </c>
      <c r="D38" s="15">
        <f>(13*2+6.4+4.8+17.2)*0.2*0.3</f>
        <v>3.2639999999999998</v>
      </c>
      <c r="E38" s="84"/>
      <c r="F38" s="16"/>
    </row>
    <row r="39" spans="1:11" ht="69" x14ac:dyDescent="0.3">
      <c r="A39" s="13">
        <v>14</v>
      </c>
      <c r="B39" s="36" t="s">
        <v>166</v>
      </c>
      <c r="C39" s="13" t="s">
        <v>96</v>
      </c>
      <c r="D39" s="15">
        <f>227*0.1</f>
        <v>22.700000000000003</v>
      </c>
      <c r="E39" s="168"/>
      <c r="F39" s="16"/>
    </row>
    <row r="40" spans="1:11" x14ac:dyDescent="0.3">
      <c r="A40" s="13"/>
      <c r="B40" s="36"/>
      <c r="C40" s="13"/>
      <c r="D40" s="15"/>
      <c r="E40" s="84"/>
      <c r="F40" s="16"/>
      <c r="K40" s="81"/>
    </row>
    <row r="41" spans="1:11" x14ac:dyDescent="0.3">
      <c r="A41" s="116"/>
      <c r="B41" s="118"/>
      <c r="C41" s="117"/>
      <c r="D41" s="115"/>
      <c r="E41" s="114"/>
      <c r="F41" s="41"/>
    </row>
    <row r="42" spans="1:11" x14ac:dyDescent="0.3">
      <c r="A42" s="126"/>
      <c r="B42" s="127"/>
      <c r="C42" s="128"/>
      <c r="D42" s="129"/>
      <c r="E42" s="130" t="s">
        <v>67</v>
      </c>
      <c r="F42" s="131">
        <f>SUM(F26:F41)</f>
        <v>0</v>
      </c>
    </row>
    <row r="43" spans="1:11" x14ac:dyDescent="0.3">
      <c r="A43" s="24"/>
      <c r="B43" s="44"/>
      <c r="C43" s="23"/>
      <c r="D43" s="45"/>
      <c r="E43" s="90"/>
      <c r="F43" s="46"/>
    </row>
    <row r="44" spans="1:11" x14ac:dyDescent="0.3">
      <c r="A44" s="27" t="s">
        <v>29</v>
      </c>
      <c r="B44" s="2" t="s">
        <v>26</v>
      </c>
      <c r="C44" s="28"/>
      <c r="D44" s="29"/>
      <c r="E44" s="87"/>
      <c r="F44" s="30"/>
    </row>
    <row r="45" spans="1:11" x14ac:dyDescent="0.3">
      <c r="A45" s="31" t="s">
        <v>21</v>
      </c>
      <c r="B45" s="32" t="s">
        <v>97</v>
      </c>
      <c r="C45" s="33"/>
      <c r="D45" s="34"/>
      <c r="E45" s="88"/>
      <c r="F45" s="35"/>
    </row>
    <row r="46" spans="1:11" ht="69" x14ac:dyDescent="0.3">
      <c r="A46" s="13">
        <v>1</v>
      </c>
      <c r="B46" s="36" t="s">
        <v>99</v>
      </c>
      <c r="C46" s="13" t="s">
        <v>96</v>
      </c>
      <c r="D46" s="15">
        <f>(17.4*3+13*4+12+4.5*2)*0.25*0.4</f>
        <v>12.52</v>
      </c>
      <c r="E46" s="84"/>
      <c r="F46" s="16"/>
    </row>
    <row r="47" spans="1:11" ht="69" x14ac:dyDescent="0.3">
      <c r="A47" s="39">
        <v>2</v>
      </c>
      <c r="B47" s="38" t="s">
        <v>98</v>
      </c>
      <c r="C47" s="39" t="s">
        <v>96</v>
      </c>
      <c r="D47" s="42">
        <f>13*0.35*0.35*3.5</f>
        <v>5.5737499999999995</v>
      </c>
      <c r="E47" s="84"/>
      <c r="F47" s="41"/>
    </row>
    <row r="48" spans="1:11" ht="82.8" x14ac:dyDescent="0.3">
      <c r="A48" s="39">
        <v>3</v>
      </c>
      <c r="B48" s="36" t="s">
        <v>93</v>
      </c>
      <c r="C48" s="13" t="s">
        <v>96</v>
      </c>
      <c r="D48" s="15">
        <f>60.8*3.5*0.3</f>
        <v>63.839999999999989</v>
      </c>
      <c r="E48" s="84"/>
      <c r="F48" s="16"/>
    </row>
    <row r="49" spans="1:9" ht="69" x14ac:dyDescent="0.3">
      <c r="A49" s="13">
        <v>4</v>
      </c>
      <c r="B49" s="47" t="s">
        <v>100</v>
      </c>
      <c r="C49" s="13" t="s">
        <v>96</v>
      </c>
      <c r="D49" s="15">
        <f>245*0.15</f>
        <v>36.75</v>
      </c>
      <c r="E49" s="84"/>
      <c r="F49" s="16"/>
    </row>
    <row r="50" spans="1:9" ht="69" x14ac:dyDescent="0.3">
      <c r="A50" s="13">
        <v>5</v>
      </c>
      <c r="B50" s="47" t="s">
        <v>101</v>
      </c>
      <c r="C50" s="13" t="s">
        <v>96</v>
      </c>
      <c r="D50" s="125">
        <f>0.1*1.5*21+2*0.15*2</f>
        <v>3.7500000000000004</v>
      </c>
      <c r="E50" s="84"/>
      <c r="F50" s="16"/>
    </row>
    <row r="51" spans="1:9" x14ac:dyDescent="0.3">
      <c r="A51" s="111"/>
      <c r="B51" s="62"/>
      <c r="C51" s="50"/>
      <c r="D51" s="53"/>
      <c r="E51" s="92"/>
      <c r="F51" s="17"/>
    </row>
    <row r="52" spans="1:9" x14ac:dyDescent="0.3">
      <c r="A52" s="126"/>
      <c r="B52" s="127"/>
      <c r="C52" s="128"/>
      <c r="D52" s="129"/>
      <c r="E52" s="130" t="s">
        <v>67</v>
      </c>
      <c r="F52" s="131">
        <f>SUM(F46:F50)</f>
        <v>0</v>
      </c>
    </row>
    <row r="53" spans="1:9" x14ac:dyDescent="0.3">
      <c r="A53" s="24"/>
      <c r="B53" s="44"/>
      <c r="C53" s="23"/>
      <c r="D53" s="45"/>
      <c r="E53" s="90"/>
      <c r="F53" s="46"/>
    </row>
    <row r="54" spans="1:9" x14ac:dyDescent="0.3">
      <c r="A54" s="31" t="s">
        <v>8</v>
      </c>
      <c r="B54" s="32" t="s">
        <v>19</v>
      </c>
      <c r="C54" s="33"/>
      <c r="D54" s="34"/>
      <c r="E54" s="88"/>
      <c r="F54" s="35"/>
    </row>
    <row r="55" spans="1:9" ht="69" x14ac:dyDescent="0.3">
      <c r="A55" s="13">
        <v>1</v>
      </c>
      <c r="B55" s="36" t="s">
        <v>99</v>
      </c>
      <c r="C55" s="13" t="s">
        <v>96</v>
      </c>
      <c r="D55" s="15">
        <f>(17.4*3+13*4+12+4.5*2)*0.25*0.4</f>
        <v>12.52</v>
      </c>
      <c r="E55" s="84"/>
      <c r="F55" s="16"/>
    </row>
    <row r="56" spans="1:9" ht="69" x14ac:dyDescent="0.3">
      <c r="A56" s="39">
        <v>2</v>
      </c>
      <c r="B56" s="38" t="s">
        <v>98</v>
      </c>
      <c r="C56" s="39" t="s">
        <v>96</v>
      </c>
      <c r="D56" s="42">
        <f>13*0.35*0.35*3.5</f>
        <v>5.5737499999999995</v>
      </c>
      <c r="E56" s="84"/>
      <c r="F56" s="41"/>
    </row>
    <row r="57" spans="1:9" ht="69" x14ac:dyDescent="0.3">
      <c r="A57" s="13">
        <v>3</v>
      </c>
      <c r="B57" s="47" t="s">
        <v>100</v>
      </c>
      <c r="C57" s="13" t="s">
        <v>96</v>
      </c>
      <c r="D57" s="15">
        <f>245*0.15</f>
        <v>36.75</v>
      </c>
      <c r="E57" s="84"/>
      <c r="F57" s="16"/>
      <c r="I57" s="81"/>
    </row>
    <row r="58" spans="1:9" ht="69" x14ac:dyDescent="0.3">
      <c r="A58" s="13">
        <v>4</v>
      </c>
      <c r="B58" s="47" t="s">
        <v>101</v>
      </c>
      <c r="C58" s="13" t="s">
        <v>96</v>
      </c>
      <c r="D58" s="125">
        <f>0.1*1.5*21+2*0.15*2</f>
        <v>3.7500000000000004</v>
      </c>
      <c r="E58" s="84"/>
      <c r="F58" s="16"/>
    </row>
    <row r="59" spans="1:9" x14ac:dyDescent="0.3">
      <c r="A59" s="111"/>
      <c r="B59" s="51"/>
      <c r="C59" s="50"/>
      <c r="E59" s="92"/>
      <c r="F59" s="48"/>
    </row>
    <row r="60" spans="1:9" x14ac:dyDescent="0.3">
      <c r="A60" s="126"/>
      <c r="B60" s="127"/>
      <c r="C60" s="128"/>
      <c r="D60" s="129"/>
      <c r="E60" s="132" t="s">
        <v>67</v>
      </c>
      <c r="F60" s="131">
        <f>SUM(F55:F59)</f>
        <v>0</v>
      </c>
    </row>
    <row r="61" spans="1:9" x14ac:dyDescent="0.3">
      <c r="A61" s="24"/>
      <c r="B61" s="49"/>
      <c r="C61" s="24"/>
      <c r="E61" s="86"/>
      <c r="F61" s="26"/>
    </row>
    <row r="62" spans="1:9" x14ac:dyDescent="0.3">
      <c r="A62" s="31" t="s">
        <v>65</v>
      </c>
      <c r="B62" s="32" t="s">
        <v>103</v>
      </c>
      <c r="C62" s="33"/>
      <c r="D62" s="34"/>
      <c r="E62" s="88"/>
      <c r="F62" s="35"/>
    </row>
    <row r="63" spans="1:9" ht="69" x14ac:dyDescent="0.3">
      <c r="A63" s="13">
        <v>1</v>
      </c>
      <c r="B63" s="36" t="s">
        <v>99</v>
      </c>
      <c r="C63" s="13" t="s">
        <v>96</v>
      </c>
      <c r="D63" s="15">
        <f>(17.4*3+13*4+12+4.5*2)*0.25*0.4</f>
        <v>12.52</v>
      </c>
      <c r="E63" s="84"/>
      <c r="F63" s="16"/>
    </row>
    <row r="64" spans="1:9" ht="69" x14ac:dyDescent="0.3">
      <c r="A64" s="39">
        <v>2</v>
      </c>
      <c r="B64" s="38" t="s">
        <v>98</v>
      </c>
      <c r="C64" s="39" t="s">
        <v>96</v>
      </c>
      <c r="D64" s="42">
        <f>13*0.35*0.35*3.5</f>
        <v>5.5737499999999995</v>
      </c>
      <c r="E64" s="84"/>
      <c r="F64" s="41"/>
    </row>
    <row r="65" spans="1:9" ht="69" x14ac:dyDescent="0.3">
      <c r="A65" s="13">
        <v>3</v>
      </c>
      <c r="B65" s="47" t="s">
        <v>100</v>
      </c>
      <c r="C65" s="13" t="s">
        <v>96</v>
      </c>
      <c r="D65" s="15">
        <f>245*0.15</f>
        <v>36.75</v>
      </c>
      <c r="E65" s="84"/>
      <c r="F65" s="16"/>
    </row>
    <row r="66" spans="1:9" ht="69" x14ac:dyDescent="0.3">
      <c r="A66" s="13">
        <v>4</v>
      </c>
      <c r="B66" s="47" t="s">
        <v>101</v>
      </c>
      <c r="C66" s="13" t="s">
        <v>96</v>
      </c>
      <c r="D66" s="125">
        <f>0.1*1.5*21+2*0.15*2</f>
        <v>3.7500000000000004</v>
      </c>
      <c r="E66" s="84"/>
      <c r="F66" s="16"/>
    </row>
    <row r="67" spans="1:9" x14ac:dyDescent="0.3">
      <c r="A67" s="111"/>
      <c r="B67" s="62"/>
      <c r="C67" s="50"/>
      <c r="D67" s="53"/>
      <c r="E67" s="92"/>
      <c r="F67" s="17"/>
    </row>
    <row r="68" spans="1:9" x14ac:dyDescent="0.3">
      <c r="A68" s="126"/>
      <c r="B68" s="127"/>
      <c r="C68" s="128"/>
      <c r="D68" s="129"/>
      <c r="E68" s="130" t="s">
        <v>67</v>
      </c>
      <c r="F68" s="131">
        <f>SUM(F63:F66)</f>
        <v>0</v>
      </c>
    </row>
    <row r="69" spans="1:9" x14ac:dyDescent="0.3">
      <c r="A69" s="28"/>
      <c r="B69" s="52"/>
      <c r="C69" s="28"/>
      <c r="E69" s="87"/>
      <c r="F69" s="30"/>
    </row>
    <row r="70" spans="1:9" x14ac:dyDescent="0.3">
      <c r="A70" s="31" t="s">
        <v>66</v>
      </c>
      <c r="B70" s="32" t="s">
        <v>104</v>
      </c>
      <c r="C70" s="33"/>
      <c r="D70" s="34"/>
      <c r="E70" s="88"/>
      <c r="F70" s="35"/>
    </row>
    <row r="71" spans="1:9" ht="69" x14ac:dyDescent="0.3">
      <c r="A71" s="13">
        <v>1</v>
      </c>
      <c r="B71" s="36" t="s">
        <v>99</v>
      </c>
      <c r="C71" s="13" t="s">
        <v>96</v>
      </c>
      <c r="D71" s="15">
        <f>(17.4*3+13*4+12+4.5*2)*0.25*0.4</f>
        <v>12.52</v>
      </c>
      <c r="E71" s="84"/>
      <c r="F71" s="16"/>
    </row>
    <row r="72" spans="1:9" ht="69" x14ac:dyDescent="0.3">
      <c r="A72" s="39">
        <v>2</v>
      </c>
      <c r="B72" s="38" t="s">
        <v>98</v>
      </c>
      <c r="C72" s="39" t="s">
        <v>96</v>
      </c>
      <c r="D72" s="42">
        <f>13*0.35*0.35*3.5</f>
        <v>5.5737499999999995</v>
      </c>
      <c r="E72" s="84"/>
      <c r="F72" s="41"/>
    </row>
    <row r="73" spans="1:9" ht="69" x14ac:dyDescent="0.3">
      <c r="A73" s="13">
        <v>3</v>
      </c>
      <c r="B73" s="47" t="s">
        <v>100</v>
      </c>
      <c r="C73" s="13" t="s">
        <v>96</v>
      </c>
      <c r="D73" s="15">
        <f>245*0.15</f>
        <v>36.75</v>
      </c>
      <c r="E73" s="84"/>
      <c r="F73" s="16"/>
      <c r="I73" s="81"/>
    </row>
    <row r="74" spans="1:9" ht="69" x14ac:dyDescent="0.3">
      <c r="A74" s="13">
        <v>4</v>
      </c>
      <c r="B74" s="47" t="s">
        <v>101</v>
      </c>
      <c r="C74" s="13" t="s">
        <v>96</v>
      </c>
      <c r="D74" s="125">
        <f>0.1*1.5*21+2*0.15*2</f>
        <v>3.7500000000000004</v>
      </c>
      <c r="E74" s="84"/>
      <c r="F74" s="16"/>
    </row>
    <row r="75" spans="1:9" x14ac:dyDescent="0.3">
      <c r="A75" s="111"/>
      <c r="B75" s="62"/>
      <c r="C75" s="50"/>
      <c r="D75" s="53"/>
      <c r="E75" s="92"/>
      <c r="F75" s="17"/>
    </row>
    <row r="76" spans="1:9" x14ac:dyDescent="0.3">
      <c r="A76" s="126"/>
      <c r="B76" s="127"/>
      <c r="C76" s="128"/>
      <c r="D76" s="129"/>
      <c r="E76" s="130" t="s">
        <v>67</v>
      </c>
      <c r="F76" s="131">
        <f>SUM(F71:F74)</f>
        <v>0</v>
      </c>
    </row>
    <row r="77" spans="1:9" x14ac:dyDescent="0.3">
      <c r="A77" s="28"/>
      <c r="B77" s="52"/>
      <c r="C77" s="28"/>
      <c r="E77" s="87"/>
      <c r="F77" s="30"/>
    </row>
    <row r="78" spans="1:9" x14ac:dyDescent="0.3">
      <c r="A78" s="31" t="s">
        <v>66</v>
      </c>
      <c r="B78" s="32" t="s">
        <v>105</v>
      </c>
      <c r="C78" s="33"/>
      <c r="D78" s="34"/>
      <c r="E78" s="88"/>
      <c r="F78" s="35"/>
    </row>
    <row r="79" spans="1:9" ht="69" x14ac:dyDescent="0.3">
      <c r="A79" s="13">
        <v>1</v>
      </c>
      <c r="B79" s="36" t="s">
        <v>99</v>
      </c>
      <c r="C79" s="13" t="s">
        <v>96</v>
      </c>
      <c r="D79" s="15">
        <f>(55.2+7+6)*0.25*0.4</f>
        <v>6.82</v>
      </c>
      <c r="E79" s="84"/>
      <c r="F79" s="16"/>
    </row>
    <row r="80" spans="1:9" ht="69" x14ac:dyDescent="0.3">
      <c r="A80" s="39">
        <v>2</v>
      </c>
      <c r="B80" s="38" t="s">
        <v>98</v>
      </c>
      <c r="C80" s="39" t="s">
        <v>96</v>
      </c>
      <c r="D80" s="42">
        <f>8*0.35*0.35*3.5</f>
        <v>3.4299999999999997</v>
      </c>
      <c r="E80" s="84"/>
      <c r="F80" s="41"/>
    </row>
    <row r="81" spans="1:6" ht="69" x14ac:dyDescent="0.3">
      <c r="A81" s="13">
        <v>3</v>
      </c>
      <c r="B81" s="47" t="s">
        <v>100</v>
      </c>
      <c r="C81" s="13" t="s">
        <v>96</v>
      </c>
      <c r="D81" s="15">
        <f>135*0.15</f>
        <v>20.25</v>
      </c>
      <c r="E81" s="84"/>
      <c r="F81" s="16"/>
    </row>
    <row r="82" spans="1:6" x14ac:dyDescent="0.3">
      <c r="A82" s="13"/>
      <c r="B82" s="47"/>
      <c r="C82" s="13"/>
      <c r="D82" s="125"/>
      <c r="E82" s="84"/>
      <c r="F82" s="16"/>
    </row>
    <row r="83" spans="1:6" x14ac:dyDescent="0.3">
      <c r="A83" s="111"/>
      <c r="B83" s="62"/>
      <c r="C83" s="50"/>
      <c r="D83" s="53"/>
      <c r="E83" s="92"/>
      <c r="F83" s="17"/>
    </row>
    <row r="84" spans="1:6" x14ac:dyDescent="0.3">
      <c r="A84" s="126"/>
      <c r="B84" s="127"/>
      <c r="C84" s="128"/>
      <c r="D84" s="129"/>
      <c r="E84" s="130" t="s">
        <v>67</v>
      </c>
      <c r="F84" s="131">
        <f>SUM(F79:F82)</f>
        <v>0</v>
      </c>
    </row>
    <row r="85" spans="1:6" x14ac:dyDescent="0.3">
      <c r="A85" s="28"/>
      <c r="B85" s="52"/>
      <c r="C85" s="28"/>
      <c r="E85" s="87"/>
      <c r="F85" s="30"/>
    </row>
    <row r="86" spans="1:6" x14ac:dyDescent="0.3">
      <c r="A86" s="28"/>
      <c r="B86" s="52"/>
      <c r="C86" s="28"/>
      <c r="E86" s="87"/>
      <c r="F86" s="30"/>
    </row>
    <row r="87" spans="1:6" x14ac:dyDescent="0.3">
      <c r="A87" s="50"/>
      <c r="B87" s="52"/>
      <c r="C87" s="28"/>
      <c r="E87" s="87"/>
      <c r="F87" s="30"/>
    </row>
    <row r="88" spans="1:6" x14ac:dyDescent="0.3">
      <c r="A88" s="18"/>
      <c r="B88" s="20"/>
      <c r="C88" s="20"/>
      <c r="D88" s="21"/>
      <c r="E88" s="91" t="s">
        <v>41</v>
      </c>
      <c r="F88" s="22">
        <f>F52+F60+F42+F68+F76+F84</f>
        <v>0</v>
      </c>
    </row>
    <row r="89" spans="1:6" x14ac:dyDescent="0.3">
      <c r="A89" s="24"/>
      <c r="B89" s="49"/>
      <c r="C89" s="24"/>
      <c r="E89" s="86"/>
      <c r="F89" s="26"/>
    </row>
    <row r="90" spans="1:6" x14ac:dyDescent="0.3">
      <c r="A90" s="27" t="s">
        <v>31</v>
      </c>
      <c r="B90" s="2" t="s">
        <v>30</v>
      </c>
      <c r="C90" s="28"/>
      <c r="D90" s="29"/>
      <c r="E90" s="87"/>
      <c r="F90" s="30"/>
    </row>
    <row r="91" spans="1:6" x14ac:dyDescent="0.3">
      <c r="A91" s="31"/>
      <c r="B91" s="32"/>
      <c r="C91" s="33"/>
      <c r="D91" s="34"/>
      <c r="E91" s="88"/>
      <c r="F91" s="35"/>
    </row>
    <row r="92" spans="1:6" x14ac:dyDescent="0.3">
      <c r="A92" s="72" t="s">
        <v>21</v>
      </c>
      <c r="B92" s="71" t="s">
        <v>10</v>
      </c>
      <c r="C92" s="13"/>
      <c r="D92" s="15"/>
      <c r="E92" s="84"/>
      <c r="F92" s="16"/>
    </row>
    <row r="93" spans="1:6" ht="27.6" x14ac:dyDescent="0.3">
      <c r="A93" s="13">
        <v>1</v>
      </c>
      <c r="B93" s="47" t="s">
        <v>211</v>
      </c>
      <c r="C93" s="13" t="s">
        <v>11</v>
      </c>
      <c r="D93" s="15">
        <f>0</f>
        <v>0</v>
      </c>
      <c r="E93" s="84"/>
      <c r="F93" s="16"/>
    </row>
    <row r="94" spans="1:6" ht="27.6" x14ac:dyDescent="0.3">
      <c r="A94" s="13">
        <v>2</v>
      </c>
      <c r="B94" s="47" t="s">
        <v>212</v>
      </c>
      <c r="C94" s="13" t="s">
        <v>11</v>
      </c>
      <c r="D94" s="15">
        <f>8.5+5.7+1.5+6.7+10.6+14.5+18+2.3+6+5.2+18+12.8+2.5+3.6+6.6+9+6.4+2.5+3.6+8.5+1.8</f>
        <v>154.30000000000001</v>
      </c>
      <c r="E94" s="84"/>
      <c r="F94" s="16"/>
    </row>
    <row r="95" spans="1:6" ht="27.6" x14ac:dyDescent="0.3">
      <c r="A95" s="13">
        <v>3</v>
      </c>
      <c r="B95" s="47" t="s">
        <v>213</v>
      </c>
      <c r="C95" s="13" t="s">
        <v>11</v>
      </c>
      <c r="D95" s="15">
        <f>D94</f>
        <v>154.30000000000001</v>
      </c>
      <c r="E95" s="84"/>
      <c r="F95" s="16"/>
    </row>
    <row r="96" spans="1:6" ht="27.6" x14ac:dyDescent="0.3">
      <c r="A96" s="13">
        <v>4</v>
      </c>
      <c r="B96" s="47" t="s">
        <v>214</v>
      </c>
      <c r="C96" s="13" t="s">
        <v>11</v>
      </c>
      <c r="D96" s="15">
        <f>D95</f>
        <v>154.30000000000001</v>
      </c>
      <c r="E96" s="84"/>
      <c r="F96" s="16"/>
    </row>
    <row r="97" spans="1:6" ht="27.6" x14ac:dyDescent="0.3">
      <c r="A97" s="13">
        <v>5</v>
      </c>
      <c r="B97" s="47" t="s">
        <v>215</v>
      </c>
      <c r="C97" s="13" t="s">
        <v>11</v>
      </c>
      <c r="D97" s="15">
        <f>55.2+6</f>
        <v>61.2</v>
      </c>
      <c r="E97" s="84"/>
      <c r="F97" s="16"/>
    </row>
    <row r="98" spans="1:6" x14ac:dyDescent="0.3">
      <c r="A98" s="13"/>
      <c r="B98" s="14"/>
      <c r="C98" s="13"/>
      <c r="D98" s="15"/>
      <c r="E98" s="84"/>
      <c r="F98" s="16"/>
    </row>
    <row r="99" spans="1:6" x14ac:dyDescent="0.3">
      <c r="A99" s="72" t="s">
        <v>8</v>
      </c>
      <c r="B99" s="71" t="s">
        <v>32</v>
      </c>
      <c r="C99" s="13"/>
      <c r="D99" s="15"/>
      <c r="E99" s="84"/>
      <c r="F99" s="16"/>
    </row>
    <row r="100" spans="1:6" x14ac:dyDescent="0.3">
      <c r="A100" s="72"/>
      <c r="B100" s="71"/>
      <c r="C100" s="13"/>
      <c r="D100" s="15"/>
      <c r="E100" s="84"/>
      <c r="F100" s="16"/>
    </row>
    <row r="101" spans="1:6" ht="41.4" x14ac:dyDescent="0.3">
      <c r="A101" s="13">
        <v>1</v>
      </c>
      <c r="B101" s="47" t="s">
        <v>126</v>
      </c>
      <c r="C101" s="13" t="s">
        <v>102</v>
      </c>
      <c r="D101" s="15">
        <f>D93*3</f>
        <v>0</v>
      </c>
      <c r="E101" s="84"/>
      <c r="F101" s="16"/>
    </row>
    <row r="102" spans="1:6" ht="41.4" x14ac:dyDescent="0.3">
      <c r="A102" s="13">
        <v>2</v>
      </c>
      <c r="B102" s="47" t="s">
        <v>127</v>
      </c>
      <c r="C102" s="13" t="s">
        <v>102</v>
      </c>
      <c r="D102" s="15">
        <f>D94*3</f>
        <v>462.90000000000003</v>
      </c>
      <c r="E102" s="84"/>
      <c r="F102" s="16"/>
    </row>
    <row r="103" spans="1:6" ht="41.4" x14ac:dyDescent="0.3">
      <c r="A103" s="13">
        <v>3</v>
      </c>
      <c r="B103" s="47" t="s">
        <v>128</v>
      </c>
      <c r="C103" s="13" t="s">
        <v>102</v>
      </c>
      <c r="D103" s="15">
        <f>D95*3</f>
        <v>462.90000000000003</v>
      </c>
      <c r="E103" s="84"/>
      <c r="F103" s="16"/>
    </row>
    <row r="104" spans="1:6" ht="41.4" x14ac:dyDescent="0.3">
      <c r="A104" s="13">
        <v>4</v>
      </c>
      <c r="B104" s="47" t="s">
        <v>129</v>
      </c>
      <c r="C104" s="13" t="s">
        <v>102</v>
      </c>
      <c r="D104" s="15">
        <f>D96*3</f>
        <v>462.90000000000003</v>
      </c>
      <c r="E104" s="84"/>
      <c r="F104" s="16"/>
    </row>
    <row r="105" spans="1:6" ht="41.4" x14ac:dyDescent="0.3">
      <c r="A105" s="13">
        <v>5</v>
      </c>
      <c r="B105" s="47" t="s">
        <v>130</v>
      </c>
      <c r="C105" s="13" t="s">
        <v>102</v>
      </c>
      <c r="D105" s="15">
        <f>D97*3</f>
        <v>183.60000000000002</v>
      </c>
      <c r="E105" s="84"/>
      <c r="F105" s="16"/>
    </row>
    <row r="106" spans="1:6" x14ac:dyDescent="0.3">
      <c r="A106" s="116"/>
      <c r="B106" s="118"/>
      <c r="C106" s="117"/>
      <c r="D106" s="115"/>
      <c r="E106" s="114"/>
      <c r="F106" s="55"/>
    </row>
    <row r="107" spans="1:6" x14ac:dyDescent="0.3">
      <c r="A107" s="57"/>
      <c r="B107" s="20"/>
      <c r="C107" s="20"/>
      <c r="D107" s="21"/>
      <c r="E107" s="85" t="s">
        <v>67</v>
      </c>
      <c r="F107" s="73">
        <f>SUM(F94:F106)</f>
        <v>0</v>
      </c>
    </row>
    <row r="108" spans="1:6" x14ac:dyDescent="0.3">
      <c r="A108" s="76"/>
      <c r="B108" s="23"/>
      <c r="C108" s="23"/>
      <c r="D108" s="45"/>
      <c r="E108" s="93"/>
      <c r="F108" s="75"/>
    </row>
    <row r="109" spans="1:6" x14ac:dyDescent="0.3">
      <c r="A109" s="27"/>
      <c r="B109" s="150" t="s">
        <v>62</v>
      </c>
      <c r="C109" s="2"/>
      <c r="D109" s="79"/>
      <c r="E109" s="95"/>
      <c r="F109" s="151">
        <f>F22+F88+F107</f>
        <v>0</v>
      </c>
    </row>
    <row r="110" spans="1:6" x14ac:dyDescent="0.3">
      <c r="A110" s="27"/>
      <c r="B110" s="2"/>
      <c r="C110" s="2"/>
      <c r="D110" s="79"/>
      <c r="E110" s="95"/>
      <c r="F110" s="75"/>
    </row>
    <row r="111" spans="1:6" x14ac:dyDescent="0.3">
      <c r="A111" s="27"/>
      <c r="B111" s="2"/>
      <c r="C111" s="2"/>
      <c r="D111" s="79"/>
      <c r="E111" s="95"/>
      <c r="F111" s="75"/>
    </row>
    <row r="112" spans="1:6" x14ac:dyDescent="0.3">
      <c r="A112" s="27" t="s">
        <v>48</v>
      </c>
      <c r="B112" s="11" t="s">
        <v>106</v>
      </c>
      <c r="C112" s="12"/>
      <c r="D112" s="77"/>
      <c r="E112" s="87"/>
      <c r="F112" s="30"/>
    </row>
    <row r="113" spans="1:6" x14ac:dyDescent="0.3">
      <c r="A113" s="31"/>
      <c r="B113" s="32" t="s">
        <v>210</v>
      </c>
      <c r="C113" s="33"/>
      <c r="D113" s="34"/>
      <c r="E113" s="88"/>
      <c r="F113" s="35"/>
    </row>
    <row r="114" spans="1:6" ht="248.4" x14ac:dyDescent="0.3">
      <c r="A114" s="13">
        <v>1</v>
      </c>
      <c r="B114" s="38" t="s">
        <v>165</v>
      </c>
      <c r="C114" s="39" t="s">
        <v>102</v>
      </c>
      <c r="D114" s="58">
        <f>0.8*2.7*2+1.5*2.7*10+1.3*2.7*2+1.1*2.7*2+0.9*0.6*8+0.4*0.6+(58*0.4)</f>
        <v>85.54000000000002</v>
      </c>
      <c r="F114" s="40"/>
    </row>
    <row r="115" spans="1:6" ht="151.80000000000001" x14ac:dyDescent="0.3">
      <c r="A115" s="39">
        <v>2</v>
      </c>
      <c r="B115" s="38" t="s">
        <v>189</v>
      </c>
      <c r="C115" s="13" t="s">
        <v>12</v>
      </c>
      <c r="D115" s="58">
        <f>12</f>
        <v>12</v>
      </c>
      <c r="E115" s="89"/>
      <c r="F115" s="16"/>
    </row>
    <row r="116" spans="1:6" x14ac:dyDescent="0.3">
      <c r="A116" s="39">
        <v>3</v>
      </c>
      <c r="B116" s="38" t="s">
        <v>107</v>
      </c>
      <c r="C116" s="13" t="s">
        <v>102</v>
      </c>
      <c r="D116" s="58">
        <f>7*0.4*3.5</f>
        <v>9.8000000000000007</v>
      </c>
      <c r="E116" s="89"/>
      <c r="F116" s="40"/>
    </row>
    <row r="117" spans="1:6" ht="55.2" x14ac:dyDescent="0.3">
      <c r="A117" s="39">
        <v>4</v>
      </c>
      <c r="B117" s="47" t="s">
        <v>190</v>
      </c>
      <c r="C117" s="56" t="s">
        <v>102</v>
      </c>
      <c r="D117" s="15">
        <f>(10.4+4.9+2.7+12)*1.1</f>
        <v>33</v>
      </c>
      <c r="F117" s="16"/>
    </row>
    <row r="118" spans="1:6" ht="151.80000000000001" x14ac:dyDescent="0.3">
      <c r="A118" s="39">
        <v>5</v>
      </c>
      <c r="B118" s="38" t="s">
        <v>136</v>
      </c>
      <c r="C118" s="13" t="s">
        <v>102</v>
      </c>
      <c r="D118" s="58">
        <f>2.4*3.2</f>
        <v>7.68</v>
      </c>
      <c r="E118" s="89"/>
      <c r="F118" s="16"/>
    </row>
    <row r="119" spans="1:6" x14ac:dyDescent="0.3">
      <c r="A119" s="116"/>
      <c r="B119" s="118"/>
      <c r="C119" s="117"/>
      <c r="D119" s="115"/>
      <c r="E119" s="114"/>
      <c r="F119" s="48"/>
    </row>
    <row r="120" spans="1:6" x14ac:dyDescent="0.3">
      <c r="A120" s="133"/>
      <c r="B120" s="127"/>
      <c r="C120" s="128"/>
      <c r="D120" s="129"/>
      <c r="E120" s="130" t="s">
        <v>7</v>
      </c>
      <c r="F120" s="131">
        <f>SUM(F114:F119)</f>
        <v>0</v>
      </c>
    </row>
    <row r="121" spans="1:6" x14ac:dyDescent="0.3">
      <c r="A121" s="24"/>
      <c r="B121" s="44"/>
      <c r="C121" s="24"/>
      <c r="D121" s="25"/>
      <c r="E121" s="86"/>
      <c r="F121" s="26"/>
    </row>
    <row r="122" spans="1:6" x14ac:dyDescent="0.3">
      <c r="A122" s="31"/>
      <c r="B122" s="32" t="s">
        <v>57</v>
      </c>
      <c r="C122" s="33"/>
      <c r="D122" s="34"/>
      <c r="E122" s="88"/>
      <c r="F122" s="35"/>
    </row>
    <row r="123" spans="1:6" ht="248.4" x14ac:dyDescent="0.3">
      <c r="A123" s="13">
        <v>1</v>
      </c>
      <c r="B123" s="38" t="s">
        <v>165</v>
      </c>
      <c r="C123" s="39" t="s">
        <v>102</v>
      </c>
      <c r="D123" s="58">
        <f t="shared" ref="D123:E125" si="0">D114</f>
        <v>85.54000000000002</v>
      </c>
      <c r="E123" s="81">
        <f t="shared" si="0"/>
        <v>0</v>
      </c>
      <c r="F123" s="40"/>
    </row>
    <row r="124" spans="1:6" ht="151.80000000000001" x14ac:dyDescent="0.3">
      <c r="A124" s="39">
        <v>2</v>
      </c>
      <c r="B124" s="38" t="s">
        <v>189</v>
      </c>
      <c r="C124" s="13" t="s">
        <v>12</v>
      </c>
      <c r="D124" s="58">
        <f t="shared" si="0"/>
        <v>12</v>
      </c>
      <c r="E124" s="84">
        <f t="shared" si="0"/>
        <v>0</v>
      </c>
      <c r="F124" s="40"/>
    </row>
    <row r="125" spans="1:6" x14ac:dyDescent="0.3">
      <c r="A125" s="39">
        <v>3</v>
      </c>
      <c r="B125" s="38" t="s">
        <v>71</v>
      </c>
      <c r="C125" s="56" t="s">
        <v>102</v>
      </c>
      <c r="D125" s="58">
        <f t="shared" si="0"/>
        <v>9.8000000000000007</v>
      </c>
      <c r="E125" s="162">
        <f t="shared" si="0"/>
        <v>0</v>
      </c>
      <c r="F125" s="40"/>
    </row>
    <row r="126" spans="1:6" ht="55.2" x14ac:dyDescent="0.3">
      <c r="A126" s="39">
        <v>4</v>
      </c>
      <c r="B126" s="47" t="s">
        <v>190</v>
      </c>
      <c r="C126" s="56" t="s">
        <v>102</v>
      </c>
      <c r="D126" s="15">
        <f>D117+3.8*1.1</f>
        <v>37.18</v>
      </c>
      <c r="F126" s="16"/>
    </row>
    <row r="127" spans="1:6" ht="151.80000000000001" x14ac:dyDescent="0.3">
      <c r="A127" s="13">
        <v>5</v>
      </c>
      <c r="B127" s="38" t="s">
        <v>136</v>
      </c>
      <c r="C127" s="13" t="s">
        <v>102</v>
      </c>
      <c r="D127" s="58">
        <f>2.4*3.2</f>
        <v>7.68</v>
      </c>
      <c r="E127" s="89"/>
      <c r="F127" s="16"/>
    </row>
    <row r="128" spans="1:6" x14ac:dyDescent="0.3">
      <c r="A128" s="116"/>
      <c r="B128" s="118"/>
      <c r="C128" s="117"/>
      <c r="D128" s="115"/>
      <c r="E128" s="114"/>
      <c r="F128" s="48"/>
    </row>
    <row r="129" spans="1:6" x14ac:dyDescent="0.3">
      <c r="A129" s="133"/>
      <c r="B129" s="127"/>
      <c r="C129" s="128"/>
      <c r="D129" s="129"/>
      <c r="E129" s="130" t="s">
        <v>7</v>
      </c>
      <c r="F129" s="131">
        <f>SUM(F123:F128)</f>
        <v>0</v>
      </c>
    </row>
    <row r="130" spans="1:6" x14ac:dyDescent="0.3">
      <c r="A130" s="152"/>
      <c r="B130" s="152"/>
      <c r="C130" s="153"/>
      <c r="D130" s="154"/>
      <c r="E130" s="155"/>
      <c r="F130" s="156"/>
    </row>
    <row r="131" spans="1:6" x14ac:dyDescent="0.3">
      <c r="A131" s="31"/>
      <c r="B131" s="32" t="s">
        <v>69</v>
      </c>
      <c r="C131" s="33"/>
      <c r="D131" s="34"/>
      <c r="E131" s="88"/>
      <c r="F131" s="35"/>
    </row>
    <row r="132" spans="1:6" ht="248.4" x14ac:dyDescent="0.3">
      <c r="A132" s="13">
        <v>1</v>
      </c>
      <c r="B132" s="38" t="s">
        <v>165</v>
      </c>
      <c r="C132" s="39" t="s">
        <v>102</v>
      </c>
      <c r="D132" s="58">
        <f t="shared" ref="D132:E135" si="1">D123</f>
        <v>85.54000000000002</v>
      </c>
      <c r="E132" s="81">
        <f t="shared" si="1"/>
        <v>0</v>
      </c>
      <c r="F132" s="40"/>
    </row>
    <row r="133" spans="1:6" ht="151.80000000000001" x14ac:dyDescent="0.3">
      <c r="A133" s="39">
        <v>2</v>
      </c>
      <c r="B133" s="38" t="s">
        <v>189</v>
      </c>
      <c r="C133" s="13" t="s">
        <v>12</v>
      </c>
      <c r="D133" s="58">
        <f t="shared" si="1"/>
        <v>12</v>
      </c>
      <c r="E133" s="84">
        <f t="shared" si="1"/>
        <v>0</v>
      </c>
      <c r="F133" s="40"/>
    </row>
    <row r="134" spans="1:6" x14ac:dyDescent="0.3">
      <c r="A134" s="39">
        <v>3</v>
      </c>
      <c r="B134" s="38" t="s">
        <v>71</v>
      </c>
      <c r="C134" s="56" t="s">
        <v>102</v>
      </c>
      <c r="D134" s="58">
        <f t="shared" si="1"/>
        <v>9.8000000000000007</v>
      </c>
      <c r="E134" s="84">
        <f t="shared" si="1"/>
        <v>0</v>
      </c>
      <c r="F134" s="40"/>
    </row>
    <row r="135" spans="1:6" ht="55.2" x14ac:dyDescent="0.3">
      <c r="A135" s="39">
        <v>4</v>
      </c>
      <c r="B135" s="47" t="s">
        <v>190</v>
      </c>
      <c r="C135" s="56" t="s">
        <v>102</v>
      </c>
      <c r="D135" s="15">
        <f t="shared" si="1"/>
        <v>37.18</v>
      </c>
      <c r="E135" s="81">
        <f t="shared" si="1"/>
        <v>0</v>
      </c>
      <c r="F135" s="16"/>
    </row>
    <row r="136" spans="1:6" ht="151.80000000000001" x14ac:dyDescent="0.3">
      <c r="A136" s="13">
        <v>5</v>
      </c>
      <c r="B136" s="38" t="s">
        <v>136</v>
      </c>
      <c r="C136" s="13" t="s">
        <v>102</v>
      </c>
      <c r="D136" s="58">
        <f>2.4*3.2</f>
        <v>7.68</v>
      </c>
      <c r="E136" s="89"/>
      <c r="F136" s="16"/>
    </row>
    <row r="137" spans="1:6" x14ac:dyDescent="0.3">
      <c r="A137" s="116"/>
      <c r="B137" s="118"/>
      <c r="C137" s="117"/>
      <c r="D137" s="115"/>
      <c r="E137" s="114"/>
      <c r="F137" s="48"/>
    </row>
    <row r="138" spans="1:6" x14ac:dyDescent="0.3">
      <c r="A138" s="133"/>
      <c r="B138" s="127"/>
      <c r="C138" s="128"/>
      <c r="D138" s="129"/>
      <c r="E138" s="130" t="s">
        <v>7</v>
      </c>
      <c r="F138" s="131">
        <f>SUM(F132:F137)</f>
        <v>0</v>
      </c>
    </row>
    <row r="139" spans="1:6" x14ac:dyDescent="0.3">
      <c r="A139" s="157"/>
      <c r="B139" s="157"/>
      <c r="C139" s="158"/>
      <c r="D139" s="159"/>
      <c r="E139" s="160"/>
      <c r="F139" s="161"/>
    </row>
    <row r="140" spans="1:6" x14ac:dyDescent="0.3">
      <c r="A140" s="31"/>
      <c r="B140" s="32" t="s">
        <v>70</v>
      </c>
      <c r="C140" s="33"/>
      <c r="D140" s="34"/>
      <c r="E140" s="88"/>
      <c r="F140" s="35"/>
    </row>
    <row r="141" spans="1:6" ht="248.4" x14ac:dyDescent="0.3">
      <c r="A141" s="13">
        <v>1</v>
      </c>
      <c r="B141" s="38" t="s">
        <v>165</v>
      </c>
      <c r="C141" s="39" t="s">
        <v>102</v>
      </c>
      <c r="D141" s="58">
        <f>0.8*2.2+0.4*1*2+0.4*0.4*4+0.9*2.1*2</f>
        <v>6.98</v>
      </c>
      <c r="E141" s="164">
        <f>E132</f>
        <v>0</v>
      </c>
      <c r="F141" s="40"/>
    </row>
    <row r="142" spans="1:6" ht="27.6" x14ac:dyDescent="0.3">
      <c r="A142" s="39"/>
      <c r="B142" s="38" t="s">
        <v>33</v>
      </c>
      <c r="C142" s="13" t="s">
        <v>12</v>
      </c>
      <c r="D142" s="58"/>
      <c r="E142" s="81">
        <f>E133</f>
        <v>0</v>
      </c>
      <c r="F142" s="40"/>
    </row>
    <row r="143" spans="1:6" x14ac:dyDescent="0.3">
      <c r="A143" s="39">
        <v>2</v>
      </c>
      <c r="B143" s="38" t="s">
        <v>71</v>
      </c>
      <c r="C143" s="56" t="s">
        <v>72</v>
      </c>
      <c r="D143" s="58">
        <f>3*0.4*3.5</f>
        <v>4.2000000000000011</v>
      </c>
      <c r="E143" s="84">
        <f>E134</f>
        <v>0</v>
      </c>
      <c r="F143" s="40"/>
    </row>
    <row r="144" spans="1:6" ht="55.2" x14ac:dyDescent="0.3">
      <c r="A144" s="39">
        <v>3</v>
      </c>
      <c r="B144" s="47" t="s">
        <v>190</v>
      </c>
      <c r="C144" s="56" t="s">
        <v>102</v>
      </c>
      <c r="D144" s="15">
        <f>(28.2+18)*1.1</f>
        <v>50.820000000000007</v>
      </c>
      <c r="E144" s="81">
        <f>E135</f>
        <v>0</v>
      </c>
      <c r="F144" s="16"/>
    </row>
    <row r="145" spans="1:6" ht="151.80000000000001" x14ac:dyDescent="0.3">
      <c r="A145" s="13">
        <v>4</v>
      </c>
      <c r="B145" s="38" t="s">
        <v>136</v>
      </c>
      <c r="C145" s="13" t="s">
        <v>102</v>
      </c>
      <c r="D145" s="58">
        <f>2.4*3.2</f>
        <v>7.68</v>
      </c>
      <c r="E145" s="89"/>
      <c r="F145" s="16"/>
    </row>
    <row r="146" spans="1:6" x14ac:dyDescent="0.3">
      <c r="A146" s="116"/>
      <c r="B146" s="118"/>
      <c r="C146" s="117"/>
      <c r="D146" s="115"/>
      <c r="E146" s="114"/>
      <c r="F146" s="48"/>
    </row>
    <row r="147" spans="1:6" x14ac:dyDescent="0.3">
      <c r="A147" s="133"/>
      <c r="B147" s="127"/>
      <c r="C147" s="128"/>
      <c r="D147" s="129"/>
      <c r="E147" s="130" t="s">
        <v>7</v>
      </c>
      <c r="F147" s="131">
        <f>SUM(F141:F146)</f>
        <v>0</v>
      </c>
    </row>
    <row r="148" spans="1:6" x14ac:dyDescent="0.3">
      <c r="A148" s="157"/>
      <c r="B148" s="157"/>
      <c r="C148" s="158"/>
      <c r="D148" s="159"/>
      <c r="E148" s="160"/>
      <c r="F148" s="161"/>
    </row>
    <row r="149" spans="1:6" x14ac:dyDescent="0.3">
      <c r="A149" s="28"/>
      <c r="B149" s="80"/>
      <c r="C149" s="28"/>
      <c r="D149" s="29"/>
      <c r="E149" s="87"/>
      <c r="F149" s="30"/>
    </row>
    <row r="150" spans="1:6" x14ac:dyDescent="0.3">
      <c r="A150" s="78"/>
      <c r="B150" s="20" t="s">
        <v>34</v>
      </c>
      <c r="C150" s="20"/>
      <c r="D150" s="21"/>
      <c r="E150" s="85"/>
      <c r="F150" s="22">
        <f>F120+F129+F138+F147</f>
        <v>0</v>
      </c>
    </row>
    <row r="151" spans="1:6" x14ac:dyDescent="0.3">
      <c r="A151" s="24"/>
      <c r="B151" s="44"/>
      <c r="C151" s="24"/>
      <c r="D151" s="25"/>
      <c r="E151" s="86"/>
      <c r="F151" s="26"/>
    </row>
    <row r="152" spans="1:6" x14ac:dyDescent="0.3">
      <c r="A152" s="27" t="s">
        <v>49</v>
      </c>
      <c r="B152" s="2" t="s">
        <v>20</v>
      </c>
      <c r="C152" s="28"/>
      <c r="D152" s="29"/>
      <c r="E152" s="87"/>
      <c r="F152" s="30"/>
    </row>
    <row r="153" spans="1:6" x14ac:dyDescent="0.3">
      <c r="A153" s="31"/>
      <c r="B153" s="32" t="s">
        <v>24</v>
      </c>
      <c r="C153" s="59"/>
      <c r="D153" s="34"/>
      <c r="E153" s="88"/>
      <c r="F153" s="35"/>
    </row>
    <row r="154" spans="1:6" ht="41.4" x14ac:dyDescent="0.3">
      <c r="A154" s="13">
        <v>1</v>
      </c>
      <c r="B154" s="36" t="s">
        <v>108</v>
      </c>
      <c r="C154" s="13" t="s">
        <v>102</v>
      </c>
      <c r="D154" s="15">
        <f>D48/0.3*2</f>
        <v>425.59999999999997</v>
      </c>
      <c r="E154" s="84"/>
      <c r="F154" s="16"/>
    </row>
    <row r="155" spans="1:6" ht="41.4" x14ac:dyDescent="0.3">
      <c r="A155" s="13">
        <v>2</v>
      </c>
      <c r="B155" s="36" t="s">
        <v>35</v>
      </c>
      <c r="C155" s="13" t="s">
        <v>102</v>
      </c>
      <c r="D155" s="15">
        <f>D102*2</f>
        <v>925.80000000000007</v>
      </c>
      <c r="E155" s="84"/>
      <c r="F155" s="16"/>
    </row>
    <row r="156" spans="1:6" ht="41.4" x14ac:dyDescent="0.3">
      <c r="A156" s="13">
        <v>3</v>
      </c>
      <c r="B156" s="36" t="s">
        <v>58</v>
      </c>
      <c r="C156" s="13" t="s">
        <v>102</v>
      </c>
      <c r="D156" s="15">
        <f>D103*2</f>
        <v>925.80000000000007</v>
      </c>
      <c r="E156" s="84"/>
      <c r="F156" s="16"/>
    </row>
    <row r="157" spans="1:6" ht="41.4" x14ac:dyDescent="0.3">
      <c r="A157" s="13">
        <v>4</v>
      </c>
      <c r="B157" s="36" t="s">
        <v>68</v>
      </c>
      <c r="C157" s="13" t="s">
        <v>102</v>
      </c>
      <c r="D157" s="15">
        <f>D104*2</f>
        <v>925.80000000000007</v>
      </c>
      <c r="E157" s="84"/>
      <c r="F157" s="16"/>
    </row>
    <row r="158" spans="1:6" ht="41.4" x14ac:dyDescent="0.3">
      <c r="A158" s="13">
        <v>5</v>
      </c>
      <c r="B158" s="36" t="s">
        <v>36</v>
      </c>
      <c r="C158" s="13" t="s">
        <v>102</v>
      </c>
      <c r="D158" s="15">
        <f>D105*2</f>
        <v>367.20000000000005</v>
      </c>
      <c r="E158" s="84"/>
      <c r="F158" s="16"/>
    </row>
    <row r="159" spans="1:6" x14ac:dyDescent="0.3">
      <c r="A159" s="116"/>
      <c r="B159" s="118"/>
      <c r="C159" s="117"/>
      <c r="D159" s="115"/>
      <c r="E159" s="114"/>
      <c r="F159" s="55"/>
    </row>
    <row r="160" spans="1:6" x14ac:dyDescent="0.3">
      <c r="A160" s="57"/>
      <c r="B160" s="20"/>
      <c r="C160" s="20"/>
      <c r="D160" s="21"/>
      <c r="E160" s="85" t="s">
        <v>67</v>
      </c>
      <c r="F160" s="22">
        <f>SUM(F155:F159)</f>
        <v>0</v>
      </c>
    </row>
    <row r="161" spans="1:6" x14ac:dyDescent="0.3">
      <c r="A161" s="76"/>
      <c r="B161" s="23"/>
      <c r="C161" s="23"/>
      <c r="D161" s="45"/>
      <c r="E161" s="90"/>
      <c r="F161" s="46"/>
    </row>
    <row r="162" spans="1:6" x14ac:dyDescent="0.3">
      <c r="A162" s="31" t="s">
        <v>50</v>
      </c>
      <c r="B162" s="32" t="s">
        <v>37</v>
      </c>
      <c r="C162" s="33"/>
      <c r="D162" s="34"/>
      <c r="E162" s="88"/>
      <c r="F162" s="34"/>
    </row>
    <row r="163" spans="1:6" ht="124.2" x14ac:dyDescent="0.3">
      <c r="A163" s="13">
        <v>1</v>
      </c>
      <c r="B163" s="47" t="s">
        <v>176</v>
      </c>
      <c r="C163" s="13" t="s">
        <v>102</v>
      </c>
      <c r="D163" s="15">
        <v>200</v>
      </c>
      <c r="E163" s="84"/>
      <c r="F163" s="16"/>
    </row>
    <row r="164" spans="1:6" ht="124.2" x14ac:dyDescent="0.3">
      <c r="A164" s="13">
        <v>2</v>
      </c>
      <c r="B164" s="47" t="s">
        <v>177</v>
      </c>
      <c r="C164" s="13" t="s">
        <v>102</v>
      </c>
      <c r="D164" s="15">
        <v>200</v>
      </c>
      <c r="E164" s="84"/>
      <c r="F164" s="16"/>
    </row>
    <row r="165" spans="1:6" ht="124.2" x14ac:dyDescent="0.3">
      <c r="A165" s="13">
        <v>3</v>
      </c>
      <c r="B165" s="47" t="s">
        <v>178</v>
      </c>
      <c r="C165" s="13" t="s">
        <v>102</v>
      </c>
      <c r="D165" s="15">
        <v>200</v>
      </c>
      <c r="E165" s="84"/>
      <c r="F165" s="16"/>
    </row>
    <row r="166" spans="1:6" ht="124.2" x14ac:dyDescent="0.3">
      <c r="A166" s="13">
        <v>4</v>
      </c>
      <c r="B166" s="47" t="s">
        <v>179</v>
      </c>
      <c r="C166" s="13" t="s">
        <v>102</v>
      </c>
      <c r="D166" s="15">
        <v>108</v>
      </c>
      <c r="E166" s="84"/>
      <c r="F166" s="16"/>
    </row>
    <row r="167" spans="1:6" x14ac:dyDescent="0.3">
      <c r="A167" s="135"/>
      <c r="B167" s="134"/>
      <c r="C167" s="117"/>
      <c r="D167" s="115"/>
      <c r="E167" s="114"/>
      <c r="F167" s="48"/>
    </row>
    <row r="168" spans="1:6" x14ac:dyDescent="0.3">
      <c r="A168" s="18"/>
      <c r="B168" s="43"/>
      <c r="C168" s="20"/>
      <c r="D168" s="21"/>
      <c r="E168" s="85" t="s">
        <v>67</v>
      </c>
      <c r="F168" s="22">
        <f>SUM(F162:F167)</f>
        <v>0</v>
      </c>
    </row>
    <row r="169" spans="1:6" x14ac:dyDescent="0.3">
      <c r="A169" s="24"/>
      <c r="B169" s="44"/>
      <c r="C169" s="23"/>
      <c r="D169" s="45"/>
      <c r="E169" s="90"/>
      <c r="F169" s="46"/>
    </row>
    <row r="170" spans="1:6" x14ac:dyDescent="0.3">
      <c r="A170" s="31" t="s">
        <v>51</v>
      </c>
      <c r="B170" s="32" t="s">
        <v>38</v>
      </c>
      <c r="C170" s="31"/>
      <c r="D170" s="74"/>
      <c r="E170" s="94"/>
      <c r="F170" s="35"/>
    </row>
    <row r="171" spans="1:6" ht="82.8" x14ac:dyDescent="0.3">
      <c r="A171" s="13">
        <v>1</v>
      </c>
      <c r="B171" s="36" t="s">
        <v>198</v>
      </c>
      <c r="C171" s="13" t="s">
        <v>102</v>
      </c>
      <c r="D171" s="15">
        <f>215</f>
        <v>215</v>
      </c>
      <c r="E171" s="84"/>
      <c r="F171" s="16"/>
    </row>
    <row r="172" spans="1:6" x14ac:dyDescent="0.3">
      <c r="A172" s="13">
        <v>2</v>
      </c>
      <c r="B172" s="36" t="s">
        <v>194</v>
      </c>
      <c r="C172" s="13" t="s">
        <v>102</v>
      </c>
      <c r="D172" s="15">
        <f>0</f>
        <v>0</v>
      </c>
      <c r="E172" s="84"/>
      <c r="F172" s="16">
        <f>E172*D172</f>
        <v>0</v>
      </c>
    </row>
    <row r="173" spans="1:6" ht="82.8" x14ac:dyDescent="0.3">
      <c r="A173" s="13">
        <v>3</v>
      </c>
      <c r="B173" s="36" t="s">
        <v>199</v>
      </c>
      <c r="C173" s="13" t="s">
        <v>102</v>
      </c>
      <c r="D173" s="15">
        <f>241</f>
        <v>241</v>
      </c>
      <c r="E173" s="84"/>
      <c r="F173" s="16"/>
    </row>
    <row r="174" spans="1:6" x14ac:dyDescent="0.3">
      <c r="A174" s="13">
        <v>4</v>
      </c>
      <c r="B174" s="36" t="s">
        <v>195</v>
      </c>
      <c r="C174" s="13" t="s">
        <v>102</v>
      </c>
      <c r="D174" s="15">
        <f>8*3*5+3*3*5</f>
        <v>165</v>
      </c>
      <c r="E174" s="84"/>
      <c r="F174" s="16"/>
    </row>
    <row r="175" spans="1:6" ht="69" x14ac:dyDescent="0.3">
      <c r="A175" s="13">
        <v>5</v>
      </c>
      <c r="B175" s="36" t="s">
        <v>200</v>
      </c>
      <c r="C175" s="13" t="s">
        <v>102</v>
      </c>
      <c r="D175" s="15">
        <f>257</f>
        <v>257</v>
      </c>
      <c r="E175" s="84"/>
      <c r="F175" s="16"/>
    </row>
    <row r="176" spans="1:6" x14ac:dyDescent="0.3">
      <c r="A176" s="13">
        <v>6</v>
      </c>
      <c r="B176" s="36" t="s">
        <v>196</v>
      </c>
      <c r="C176" s="13" t="s">
        <v>102</v>
      </c>
      <c r="D176" s="15">
        <f>D174</f>
        <v>165</v>
      </c>
      <c r="E176" s="84"/>
      <c r="F176" s="16"/>
    </row>
    <row r="177" spans="1:6" ht="82.8" x14ac:dyDescent="0.3">
      <c r="A177" s="13">
        <v>7</v>
      </c>
      <c r="B177" s="36" t="s">
        <v>201</v>
      </c>
      <c r="C177" s="13" t="s">
        <v>102</v>
      </c>
      <c r="D177" s="15">
        <f>257</f>
        <v>257</v>
      </c>
      <c r="E177" s="84"/>
      <c r="F177" s="16"/>
    </row>
    <row r="178" spans="1:6" x14ac:dyDescent="0.3">
      <c r="A178" s="13">
        <v>8</v>
      </c>
      <c r="B178" s="36" t="s">
        <v>197</v>
      </c>
      <c r="C178" s="13" t="s">
        <v>102</v>
      </c>
      <c r="D178" s="15">
        <f>D176</f>
        <v>165</v>
      </c>
      <c r="E178" s="84"/>
      <c r="F178" s="16"/>
    </row>
    <row r="179" spans="1:6" ht="82.8" x14ac:dyDescent="0.3">
      <c r="A179" s="13">
        <v>9</v>
      </c>
      <c r="B179" s="36" t="s">
        <v>202</v>
      </c>
      <c r="C179" s="13" t="s">
        <v>102</v>
      </c>
      <c r="D179" s="15">
        <f>D177</f>
        <v>257</v>
      </c>
      <c r="E179" s="84"/>
      <c r="F179" s="16"/>
    </row>
    <row r="180" spans="1:6" ht="82.8" x14ac:dyDescent="0.3">
      <c r="A180" s="13">
        <v>10</v>
      </c>
      <c r="B180" s="36" t="s">
        <v>135</v>
      </c>
      <c r="C180" s="13" t="s">
        <v>102</v>
      </c>
      <c r="D180" s="15">
        <v>140</v>
      </c>
      <c r="E180" s="84"/>
      <c r="F180" s="16"/>
    </row>
    <row r="181" spans="1:6" x14ac:dyDescent="0.3">
      <c r="A181" s="116"/>
      <c r="B181" s="118"/>
      <c r="C181" s="117"/>
      <c r="D181" s="115"/>
      <c r="E181" s="114"/>
      <c r="F181" s="55"/>
    </row>
    <row r="182" spans="1:6" x14ac:dyDescent="0.3">
      <c r="A182" s="18"/>
      <c r="B182" s="43"/>
      <c r="C182" s="20"/>
      <c r="D182" s="21"/>
      <c r="E182" s="85" t="s">
        <v>67</v>
      </c>
      <c r="F182" s="22">
        <f>SUM(F171:F181)</f>
        <v>0</v>
      </c>
    </row>
    <row r="183" spans="1:6" x14ac:dyDescent="0.3">
      <c r="A183" s="24"/>
      <c r="B183" s="44"/>
      <c r="C183" s="23"/>
      <c r="D183" s="45"/>
      <c r="E183" s="90"/>
      <c r="F183" s="46"/>
    </row>
    <row r="184" spans="1:6" x14ac:dyDescent="0.3">
      <c r="A184" s="27" t="s">
        <v>21</v>
      </c>
      <c r="B184" s="2" t="s">
        <v>13</v>
      </c>
      <c r="C184" s="80"/>
      <c r="D184" s="29"/>
      <c r="E184" s="163"/>
      <c r="F184" s="30"/>
    </row>
    <row r="185" spans="1:6" x14ac:dyDescent="0.3">
      <c r="A185" s="31"/>
      <c r="B185" s="32" t="s">
        <v>111</v>
      </c>
      <c r="C185" s="59"/>
      <c r="D185" s="34"/>
      <c r="E185" s="88"/>
      <c r="F185" s="35"/>
    </row>
    <row r="186" spans="1:6" x14ac:dyDescent="0.3">
      <c r="A186" s="31"/>
      <c r="B186" s="165" t="s">
        <v>13</v>
      </c>
      <c r="C186" s="59"/>
      <c r="D186" s="34"/>
      <c r="E186" s="88"/>
      <c r="F186" s="35"/>
    </row>
    <row r="187" spans="1:6" ht="27.6" x14ac:dyDescent="0.3">
      <c r="A187" s="13">
        <v>1</v>
      </c>
      <c r="B187" s="70" t="s">
        <v>39</v>
      </c>
      <c r="C187" s="13" t="s">
        <v>6</v>
      </c>
      <c r="D187" s="15">
        <v>1</v>
      </c>
      <c r="E187" s="84"/>
      <c r="F187" s="16"/>
    </row>
    <row r="188" spans="1:6" x14ac:dyDescent="0.3">
      <c r="A188" s="13">
        <v>2</v>
      </c>
      <c r="B188" s="54" t="s">
        <v>40</v>
      </c>
      <c r="C188" s="13" t="s">
        <v>6</v>
      </c>
      <c r="D188" s="15">
        <v>1</v>
      </c>
      <c r="E188" s="84"/>
      <c r="F188" s="16"/>
    </row>
    <row r="189" spans="1:6" x14ac:dyDescent="0.3">
      <c r="A189" s="13">
        <v>3</v>
      </c>
      <c r="B189" s="54" t="s">
        <v>14</v>
      </c>
      <c r="C189" s="13" t="s">
        <v>12</v>
      </c>
      <c r="D189" s="15">
        <v>1</v>
      </c>
      <c r="E189" s="84"/>
      <c r="F189" s="16"/>
    </row>
    <row r="190" spans="1:6" ht="96.6" x14ac:dyDescent="0.3">
      <c r="A190" s="13">
        <v>4</v>
      </c>
      <c r="B190" s="70" t="s">
        <v>209</v>
      </c>
      <c r="C190" s="13" t="s">
        <v>12</v>
      </c>
      <c r="D190" s="15">
        <v>35</v>
      </c>
      <c r="E190" s="84"/>
      <c r="F190" s="16"/>
    </row>
    <row r="191" spans="1:6" x14ac:dyDescent="0.3">
      <c r="A191" s="13">
        <v>5</v>
      </c>
      <c r="B191" s="54" t="s">
        <v>63</v>
      </c>
      <c r="C191" s="13" t="s">
        <v>12</v>
      </c>
      <c r="D191" s="15">
        <v>0</v>
      </c>
      <c r="E191" s="84"/>
      <c r="F191" s="16"/>
    </row>
    <row r="192" spans="1:6" x14ac:dyDescent="0.3">
      <c r="A192" s="13">
        <v>6</v>
      </c>
      <c r="B192" s="54" t="s">
        <v>73</v>
      </c>
      <c r="C192" s="13" t="s">
        <v>12</v>
      </c>
      <c r="D192" s="15">
        <v>0</v>
      </c>
      <c r="E192" s="84"/>
      <c r="F192" s="16"/>
    </row>
    <row r="193" spans="1:6" x14ac:dyDescent="0.3">
      <c r="A193" s="13">
        <v>7</v>
      </c>
      <c r="B193" s="54" t="s">
        <v>74</v>
      </c>
      <c r="C193" s="13" t="s">
        <v>12</v>
      </c>
      <c r="D193" s="15">
        <v>8</v>
      </c>
      <c r="E193" s="84"/>
      <c r="F193" s="16"/>
    </row>
    <row r="194" spans="1:6" x14ac:dyDescent="0.3">
      <c r="A194" s="13">
        <v>8</v>
      </c>
      <c r="B194" s="54" t="s">
        <v>61</v>
      </c>
      <c r="C194" s="13" t="s">
        <v>6</v>
      </c>
      <c r="D194" s="15">
        <v>0</v>
      </c>
      <c r="E194" s="84"/>
      <c r="F194" s="16"/>
    </row>
    <row r="195" spans="1:6" ht="55.2" x14ac:dyDescent="0.3">
      <c r="A195" s="13">
        <v>9</v>
      </c>
      <c r="B195" s="70" t="s">
        <v>187</v>
      </c>
      <c r="C195" s="13" t="s">
        <v>12</v>
      </c>
      <c r="D195" s="15">
        <v>20</v>
      </c>
      <c r="E195" s="84"/>
      <c r="F195" s="16"/>
    </row>
    <row r="196" spans="1:6" ht="41.4" x14ac:dyDescent="0.3">
      <c r="A196" s="13">
        <v>10</v>
      </c>
      <c r="B196" s="70" t="s">
        <v>186</v>
      </c>
      <c r="C196" s="13" t="s">
        <v>12</v>
      </c>
      <c r="D196" s="15">
        <v>5</v>
      </c>
      <c r="E196" s="84"/>
      <c r="F196" s="16"/>
    </row>
    <row r="197" spans="1:6" ht="41.4" x14ac:dyDescent="0.3">
      <c r="A197" s="13">
        <v>11</v>
      </c>
      <c r="B197" s="47" t="s">
        <v>188</v>
      </c>
      <c r="C197" s="13" t="s">
        <v>12</v>
      </c>
      <c r="D197" s="15">
        <f>5*4+4*4+5+5</f>
        <v>46</v>
      </c>
      <c r="E197" s="84"/>
      <c r="F197" s="16"/>
    </row>
    <row r="198" spans="1:6" ht="124.2" x14ac:dyDescent="0.3">
      <c r="A198" s="13">
        <v>12</v>
      </c>
      <c r="B198" s="47" t="s">
        <v>113</v>
      </c>
      <c r="C198" s="13" t="s">
        <v>112</v>
      </c>
      <c r="D198" s="60">
        <v>1</v>
      </c>
      <c r="E198" s="84"/>
      <c r="F198" s="16"/>
    </row>
    <row r="199" spans="1:6" x14ac:dyDescent="0.3">
      <c r="A199" s="13"/>
      <c r="B199" s="47"/>
      <c r="C199" s="13"/>
      <c r="D199" s="60"/>
      <c r="E199" s="84"/>
      <c r="F199" s="16"/>
    </row>
    <row r="200" spans="1:6" x14ac:dyDescent="0.3">
      <c r="A200" s="13"/>
      <c r="B200" s="47"/>
      <c r="C200" s="13"/>
      <c r="D200" s="60"/>
      <c r="E200" s="84"/>
      <c r="F200" s="16"/>
    </row>
    <row r="201" spans="1:6" x14ac:dyDescent="0.3">
      <c r="A201" s="13"/>
      <c r="B201" s="47"/>
      <c r="C201" s="13"/>
      <c r="D201" s="60"/>
      <c r="E201" s="84"/>
      <c r="F201" s="16"/>
    </row>
    <row r="202" spans="1:6" x14ac:dyDescent="0.3">
      <c r="A202" s="116"/>
      <c r="B202" s="118"/>
      <c r="C202" s="117"/>
      <c r="D202" s="115"/>
      <c r="E202" s="114"/>
      <c r="F202" s="17"/>
    </row>
    <row r="203" spans="1:6" x14ac:dyDescent="0.3">
      <c r="A203" s="133"/>
      <c r="B203" s="127"/>
      <c r="C203" s="128"/>
      <c r="D203" s="129"/>
      <c r="E203" s="130" t="s">
        <v>67</v>
      </c>
      <c r="F203" s="131">
        <f>SUM(F187:F202)</f>
        <v>0</v>
      </c>
    </row>
    <row r="204" spans="1:6" x14ac:dyDescent="0.3">
      <c r="A204" s="76"/>
      <c r="B204" s="23"/>
      <c r="C204" s="44"/>
      <c r="D204" s="25"/>
      <c r="E204" s="86"/>
      <c r="F204" s="26"/>
    </row>
    <row r="205" spans="1:6" x14ac:dyDescent="0.3">
      <c r="A205" s="31"/>
      <c r="B205" s="32" t="s">
        <v>24</v>
      </c>
      <c r="C205" s="59"/>
      <c r="D205" s="34"/>
      <c r="E205" s="88"/>
      <c r="F205" s="35"/>
    </row>
    <row r="206" spans="1:6" x14ac:dyDescent="0.3">
      <c r="A206" s="31"/>
      <c r="B206" s="165" t="s">
        <v>13</v>
      </c>
      <c r="C206" s="59"/>
      <c r="D206" s="34"/>
      <c r="E206" s="88"/>
      <c r="F206" s="35"/>
    </row>
    <row r="207" spans="1:6" ht="27.6" x14ac:dyDescent="0.3">
      <c r="A207" s="13">
        <v>1</v>
      </c>
      <c r="B207" s="70" t="s">
        <v>39</v>
      </c>
      <c r="C207" s="13" t="s">
        <v>6</v>
      </c>
      <c r="D207" s="15">
        <v>1</v>
      </c>
      <c r="E207" s="84"/>
      <c r="F207" s="16"/>
    </row>
    <row r="208" spans="1:6" x14ac:dyDescent="0.3">
      <c r="A208" s="13">
        <v>2</v>
      </c>
      <c r="B208" s="54" t="s">
        <v>40</v>
      </c>
      <c r="C208" s="13" t="s">
        <v>6</v>
      </c>
      <c r="D208" s="15">
        <v>1</v>
      </c>
      <c r="E208" s="84"/>
      <c r="F208" s="16"/>
    </row>
    <row r="209" spans="1:6" x14ac:dyDescent="0.3">
      <c r="A209" s="13">
        <v>3</v>
      </c>
      <c r="B209" s="54" t="s">
        <v>14</v>
      </c>
      <c r="C209" s="13" t="s">
        <v>12</v>
      </c>
      <c r="D209" s="15">
        <v>1</v>
      </c>
      <c r="E209" s="84"/>
      <c r="F209" s="16"/>
    </row>
    <row r="210" spans="1:6" ht="96.6" x14ac:dyDescent="0.3">
      <c r="A210" s="13">
        <v>4</v>
      </c>
      <c r="B210" s="70" t="s">
        <v>209</v>
      </c>
      <c r="C210" s="13" t="s">
        <v>12</v>
      </c>
      <c r="D210" s="15">
        <v>35</v>
      </c>
      <c r="E210" s="84"/>
      <c r="F210" s="16"/>
    </row>
    <row r="211" spans="1:6" x14ac:dyDescent="0.3">
      <c r="A211" s="13">
        <v>5</v>
      </c>
      <c r="B211" s="54" t="s">
        <v>63</v>
      </c>
      <c r="C211" s="13" t="s">
        <v>12</v>
      </c>
      <c r="D211" s="15">
        <v>4</v>
      </c>
      <c r="E211" s="84"/>
      <c r="F211" s="16"/>
    </row>
    <row r="212" spans="1:6" x14ac:dyDescent="0.3">
      <c r="A212" s="13">
        <v>6</v>
      </c>
      <c r="B212" s="54" t="s">
        <v>73</v>
      </c>
      <c r="C212" s="13" t="s">
        <v>12</v>
      </c>
      <c r="D212" s="15">
        <v>5</v>
      </c>
      <c r="E212" s="84"/>
      <c r="F212" s="16"/>
    </row>
    <row r="213" spans="1:6" x14ac:dyDescent="0.3">
      <c r="A213" s="13">
        <v>7</v>
      </c>
      <c r="B213" s="54" t="s">
        <v>74</v>
      </c>
      <c r="C213" s="13" t="s">
        <v>12</v>
      </c>
      <c r="D213" s="15">
        <v>8</v>
      </c>
      <c r="E213" s="84"/>
      <c r="F213" s="16"/>
    </row>
    <row r="214" spans="1:6" x14ac:dyDescent="0.3">
      <c r="A214" s="13">
        <v>8</v>
      </c>
      <c r="B214" s="54" t="s">
        <v>61</v>
      </c>
      <c r="C214" s="13" t="s">
        <v>6</v>
      </c>
      <c r="D214" s="15">
        <v>0</v>
      </c>
      <c r="E214" s="84"/>
      <c r="F214" s="16"/>
    </row>
    <row r="215" spans="1:6" ht="55.2" x14ac:dyDescent="0.3">
      <c r="A215" s="13">
        <v>9</v>
      </c>
      <c r="B215" s="70" t="s">
        <v>187</v>
      </c>
      <c r="C215" s="13" t="s">
        <v>12</v>
      </c>
      <c r="D215" s="15">
        <v>20</v>
      </c>
      <c r="E215" s="84"/>
      <c r="F215" s="16"/>
    </row>
    <row r="216" spans="1:6" ht="41.4" x14ac:dyDescent="0.3">
      <c r="A216" s="13">
        <v>10</v>
      </c>
      <c r="B216" s="70" t="s">
        <v>186</v>
      </c>
      <c r="C216" s="13" t="s">
        <v>12</v>
      </c>
      <c r="D216" s="15">
        <v>5</v>
      </c>
      <c r="E216" s="84"/>
      <c r="F216" s="16"/>
    </row>
    <row r="217" spans="1:6" ht="41.4" x14ac:dyDescent="0.3">
      <c r="A217" s="13">
        <v>11</v>
      </c>
      <c r="B217" s="47" t="s">
        <v>188</v>
      </c>
      <c r="C217" s="13" t="s">
        <v>12</v>
      </c>
      <c r="D217" s="15">
        <f>5*4+4*4+5+5</f>
        <v>46</v>
      </c>
      <c r="E217" s="84"/>
      <c r="F217" s="16"/>
    </row>
    <row r="218" spans="1:6" ht="124.2" x14ac:dyDescent="0.3">
      <c r="A218" s="13">
        <v>12</v>
      </c>
      <c r="B218" s="47" t="s">
        <v>113</v>
      </c>
      <c r="C218" s="13" t="s">
        <v>112</v>
      </c>
      <c r="D218" s="60">
        <v>1</v>
      </c>
      <c r="E218" s="84"/>
      <c r="F218" s="16"/>
    </row>
    <row r="219" spans="1:6" ht="165.6" x14ac:dyDescent="0.3">
      <c r="A219" s="13">
        <v>13</v>
      </c>
      <c r="B219" s="47" t="s">
        <v>114</v>
      </c>
      <c r="C219" s="13" t="s">
        <v>112</v>
      </c>
      <c r="D219" s="60">
        <v>1</v>
      </c>
      <c r="E219" s="84"/>
      <c r="F219" s="16"/>
    </row>
    <row r="220" spans="1:6" x14ac:dyDescent="0.3">
      <c r="A220" s="13"/>
      <c r="B220" s="47"/>
      <c r="C220" s="13"/>
      <c r="D220" s="60"/>
      <c r="E220" s="84"/>
      <c r="F220" s="16"/>
    </row>
    <row r="221" spans="1:6" x14ac:dyDescent="0.3">
      <c r="A221" s="31"/>
      <c r="B221" s="165" t="s">
        <v>116</v>
      </c>
      <c r="C221" s="59"/>
      <c r="D221" s="34"/>
      <c r="E221" s="88"/>
      <c r="F221" s="35"/>
    </row>
    <row r="222" spans="1:6" ht="27.6" x14ac:dyDescent="0.3">
      <c r="A222" s="13"/>
      <c r="B222" s="172" t="s">
        <v>137</v>
      </c>
      <c r="C222" s="13"/>
      <c r="D222" s="60"/>
      <c r="E222" s="84"/>
      <c r="F222" s="16"/>
    </row>
    <row r="223" spans="1:6" ht="82.8" x14ac:dyDescent="0.3">
      <c r="A223" s="13">
        <v>1</v>
      </c>
      <c r="B223" s="47" t="s">
        <v>138</v>
      </c>
      <c r="C223" s="13" t="s">
        <v>77</v>
      </c>
      <c r="D223" s="60">
        <v>6</v>
      </c>
      <c r="E223" s="84"/>
      <c r="F223" s="16"/>
    </row>
    <row r="224" spans="1:6" ht="82.8" x14ac:dyDescent="0.3">
      <c r="A224" s="13">
        <v>2</v>
      </c>
      <c r="B224" s="47" t="s">
        <v>139</v>
      </c>
      <c r="C224" s="13"/>
      <c r="D224" s="60">
        <v>6</v>
      </c>
      <c r="E224" s="84"/>
      <c r="F224" s="16"/>
    </row>
    <row r="225" spans="1:6" ht="96.6" x14ac:dyDescent="0.3">
      <c r="A225" s="13">
        <v>3</v>
      </c>
      <c r="B225" s="47" t="s">
        <v>158</v>
      </c>
      <c r="C225" s="13" t="s">
        <v>77</v>
      </c>
      <c r="D225" s="60">
        <v>1</v>
      </c>
      <c r="E225" s="84"/>
      <c r="F225" s="16"/>
    </row>
    <row r="226" spans="1:6" ht="27.6" x14ac:dyDescent="0.3">
      <c r="A226" s="13">
        <v>4</v>
      </c>
      <c r="B226" s="47" t="s">
        <v>159</v>
      </c>
      <c r="C226" s="13" t="s">
        <v>77</v>
      </c>
      <c r="D226" s="60">
        <v>1</v>
      </c>
      <c r="E226" s="84"/>
      <c r="F226" s="16"/>
    </row>
    <row r="227" spans="1:6" x14ac:dyDescent="0.3">
      <c r="A227" s="13">
        <v>5</v>
      </c>
      <c r="B227" s="47" t="s">
        <v>140</v>
      </c>
      <c r="C227" s="13" t="s">
        <v>77</v>
      </c>
      <c r="D227" s="60">
        <v>1</v>
      </c>
      <c r="E227" s="84"/>
      <c r="F227" s="16"/>
    </row>
    <row r="228" spans="1:6" x14ac:dyDescent="0.3">
      <c r="A228" s="13">
        <v>6</v>
      </c>
      <c r="B228" s="47" t="s">
        <v>180</v>
      </c>
      <c r="C228" s="13"/>
      <c r="D228" s="60">
        <v>1</v>
      </c>
      <c r="E228" s="84"/>
      <c r="F228" s="16"/>
    </row>
    <row r="229" spans="1:6" x14ac:dyDescent="0.3">
      <c r="A229" s="13">
        <v>7</v>
      </c>
      <c r="B229" s="47" t="s">
        <v>181</v>
      </c>
      <c r="C229" s="13" t="s">
        <v>77</v>
      </c>
      <c r="D229" s="60">
        <v>1</v>
      </c>
      <c r="E229" s="84"/>
      <c r="F229" s="16"/>
    </row>
    <row r="230" spans="1:6" ht="41.4" x14ac:dyDescent="0.3">
      <c r="A230" s="13">
        <v>8</v>
      </c>
      <c r="B230" s="47" t="s">
        <v>141</v>
      </c>
      <c r="C230" s="13" t="s">
        <v>77</v>
      </c>
      <c r="D230" s="60">
        <v>1</v>
      </c>
      <c r="E230" s="84"/>
      <c r="F230" s="16"/>
    </row>
    <row r="231" spans="1:6" x14ac:dyDescent="0.3">
      <c r="A231" s="13">
        <v>9</v>
      </c>
      <c r="B231" s="47" t="s">
        <v>142</v>
      </c>
      <c r="C231" s="13" t="s">
        <v>112</v>
      </c>
      <c r="D231" s="60">
        <v>1</v>
      </c>
      <c r="E231" s="84"/>
      <c r="F231" s="16"/>
    </row>
    <row r="232" spans="1:6" x14ac:dyDescent="0.3">
      <c r="A232" s="13">
        <v>10</v>
      </c>
      <c r="B232" s="47" t="s">
        <v>143</v>
      </c>
      <c r="C232" s="13" t="s">
        <v>77</v>
      </c>
      <c r="D232" s="60">
        <v>16</v>
      </c>
      <c r="E232" s="84"/>
      <c r="F232" s="16"/>
    </row>
    <row r="233" spans="1:6" x14ac:dyDescent="0.3">
      <c r="A233" s="13">
        <v>11</v>
      </c>
      <c r="B233" s="47" t="s">
        <v>144</v>
      </c>
      <c r="C233" s="13" t="s">
        <v>77</v>
      </c>
      <c r="D233" s="60">
        <v>16</v>
      </c>
      <c r="E233" s="84"/>
      <c r="F233" s="16"/>
    </row>
    <row r="234" spans="1:6" ht="27.6" x14ac:dyDescent="0.3">
      <c r="A234" s="13">
        <v>12</v>
      </c>
      <c r="B234" s="47" t="s">
        <v>145</v>
      </c>
      <c r="C234" s="13" t="s">
        <v>112</v>
      </c>
      <c r="D234" s="60">
        <v>1</v>
      </c>
      <c r="E234" s="84"/>
      <c r="F234" s="16"/>
    </row>
    <row r="235" spans="1:6" x14ac:dyDescent="0.3">
      <c r="A235" s="13">
        <v>13</v>
      </c>
      <c r="B235" s="47" t="s">
        <v>182</v>
      </c>
      <c r="C235" s="13" t="s">
        <v>77</v>
      </c>
      <c r="D235" s="60">
        <v>2</v>
      </c>
      <c r="E235" s="84"/>
      <c r="F235" s="16"/>
    </row>
    <row r="236" spans="1:6" x14ac:dyDescent="0.3">
      <c r="A236" s="13"/>
      <c r="B236" s="47"/>
      <c r="C236" s="13"/>
      <c r="D236" s="60"/>
      <c r="E236" s="84"/>
      <c r="F236" s="16"/>
    </row>
    <row r="237" spans="1:6" x14ac:dyDescent="0.3">
      <c r="A237" s="13"/>
      <c r="B237" s="47"/>
      <c r="C237" s="13"/>
      <c r="D237" s="60"/>
      <c r="E237" s="84"/>
      <c r="F237" s="16"/>
    </row>
    <row r="238" spans="1:6" x14ac:dyDescent="0.3">
      <c r="A238" s="31"/>
      <c r="B238" s="165" t="s">
        <v>152</v>
      </c>
      <c r="C238" s="59"/>
      <c r="D238" s="34"/>
      <c r="E238" s="88"/>
      <c r="F238" s="35"/>
    </row>
    <row r="239" spans="1:6" x14ac:dyDescent="0.3">
      <c r="A239" s="13"/>
      <c r="B239" s="47"/>
      <c r="C239" s="13"/>
      <c r="D239" s="60"/>
      <c r="E239" s="84"/>
      <c r="F239" s="16"/>
    </row>
    <row r="240" spans="1:6" ht="69" x14ac:dyDescent="0.3">
      <c r="A240" s="13"/>
      <c r="B240" s="47" t="s">
        <v>153</v>
      </c>
      <c r="C240" s="13" t="s">
        <v>77</v>
      </c>
      <c r="D240" s="60">
        <v>1</v>
      </c>
      <c r="E240" s="84"/>
      <c r="F240" s="16"/>
    </row>
    <row r="241" spans="1:6" x14ac:dyDescent="0.3">
      <c r="A241" s="13"/>
      <c r="B241" s="47" t="s">
        <v>154</v>
      </c>
      <c r="C241" s="13" t="s">
        <v>77</v>
      </c>
      <c r="D241" s="60">
        <v>5</v>
      </c>
      <c r="E241" s="84"/>
      <c r="F241" s="16"/>
    </row>
    <row r="242" spans="1:6" ht="41.4" x14ac:dyDescent="0.3">
      <c r="A242" s="13"/>
      <c r="B242" s="47" t="s">
        <v>155</v>
      </c>
      <c r="C242" s="13" t="s">
        <v>77</v>
      </c>
      <c r="D242" s="60">
        <v>10</v>
      </c>
      <c r="E242" s="84"/>
      <c r="F242" s="16"/>
    </row>
    <row r="243" spans="1:6" ht="27.6" x14ac:dyDescent="0.3">
      <c r="A243" s="13"/>
      <c r="B243" s="47" t="s">
        <v>156</v>
      </c>
      <c r="C243" s="13" t="s">
        <v>77</v>
      </c>
      <c r="D243" s="60">
        <v>5</v>
      </c>
      <c r="E243" s="84"/>
      <c r="F243" s="16"/>
    </row>
    <row r="244" spans="1:6" ht="55.2" x14ac:dyDescent="0.3">
      <c r="A244" s="13"/>
      <c r="B244" s="47" t="s">
        <v>157</v>
      </c>
      <c r="C244" s="13" t="s">
        <v>112</v>
      </c>
      <c r="D244" s="60">
        <v>1</v>
      </c>
      <c r="E244" s="84"/>
      <c r="F244" s="16"/>
    </row>
    <row r="245" spans="1:6" ht="27.6" x14ac:dyDescent="0.3">
      <c r="A245" s="13"/>
      <c r="B245" s="47" t="s">
        <v>145</v>
      </c>
      <c r="C245" s="13" t="s">
        <v>112</v>
      </c>
      <c r="D245" s="60">
        <v>1</v>
      </c>
      <c r="E245" s="84"/>
      <c r="F245" s="16"/>
    </row>
    <row r="246" spans="1:6" x14ac:dyDescent="0.3">
      <c r="A246" s="13"/>
      <c r="B246" s="47"/>
      <c r="C246" s="13"/>
      <c r="D246" s="60"/>
      <c r="E246" s="84"/>
      <c r="F246" s="16"/>
    </row>
    <row r="247" spans="1:6" x14ac:dyDescent="0.3">
      <c r="A247" s="13"/>
      <c r="B247" s="47"/>
      <c r="C247" s="13"/>
      <c r="D247" s="60"/>
      <c r="E247" s="84"/>
      <c r="F247" s="16"/>
    </row>
    <row r="248" spans="1:6" x14ac:dyDescent="0.3">
      <c r="A248" s="13"/>
      <c r="B248" s="47"/>
      <c r="C248" s="13"/>
      <c r="D248" s="60"/>
      <c r="E248" s="84"/>
      <c r="F248" s="16"/>
    </row>
    <row r="249" spans="1:6" x14ac:dyDescent="0.3">
      <c r="A249" s="31"/>
      <c r="B249" s="165" t="s">
        <v>117</v>
      </c>
      <c r="C249" s="59"/>
      <c r="D249" s="34"/>
      <c r="E249" s="88"/>
      <c r="F249" s="35"/>
    </row>
    <row r="250" spans="1:6" x14ac:dyDescent="0.3">
      <c r="A250" s="13"/>
      <c r="B250" s="47"/>
      <c r="C250" s="13"/>
      <c r="D250" s="60"/>
      <c r="E250" s="84"/>
      <c r="F250" s="16"/>
    </row>
    <row r="251" spans="1:6" ht="82.8" x14ac:dyDescent="0.3">
      <c r="A251" s="13">
        <v>1</v>
      </c>
      <c r="B251" s="47" t="s">
        <v>147</v>
      </c>
      <c r="C251" s="13" t="s">
        <v>77</v>
      </c>
      <c r="D251" s="60">
        <v>2</v>
      </c>
      <c r="E251" s="84"/>
      <c r="F251" s="16"/>
    </row>
    <row r="252" spans="1:6" ht="110.4" x14ac:dyDescent="0.3">
      <c r="A252" s="13">
        <v>2</v>
      </c>
      <c r="B252" s="47" t="s">
        <v>146</v>
      </c>
      <c r="C252" s="13" t="s">
        <v>77</v>
      </c>
      <c r="D252" s="60">
        <v>5</v>
      </c>
      <c r="E252" s="84"/>
      <c r="F252" s="16"/>
    </row>
    <row r="253" spans="1:6" ht="165.6" x14ac:dyDescent="0.3">
      <c r="A253" s="13">
        <v>3</v>
      </c>
      <c r="B253" s="47" t="s">
        <v>160</v>
      </c>
      <c r="C253" s="13" t="s">
        <v>77</v>
      </c>
      <c r="D253" s="60">
        <f>4*3</f>
        <v>12</v>
      </c>
      <c r="E253" s="84"/>
      <c r="F253" s="16"/>
    </row>
    <row r="254" spans="1:6" x14ac:dyDescent="0.3">
      <c r="A254" s="13">
        <v>4</v>
      </c>
      <c r="B254" s="47"/>
      <c r="C254" s="13"/>
      <c r="D254" s="60"/>
      <c r="E254" s="84"/>
      <c r="F254" s="16"/>
    </row>
    <row r="255" spans="1:6" ht="96.6" x14ac:dyDescent="0.3">
      <c r="A255" s="13">
        <v>5</v>
      </c>
      <c r="B255" s="172" t="s">
        <v>167</v>
      </c>
      <c r="C255" s="13"/>
      <c r="D255" s="60"/>
      <c r="E255" s="84"/>
      <c r="F255" s="16"/>
    </row>
    <row r="256" spans="1:6" ht="41.4" x14ac:dyDescent="0.3">
      <c r="A256" s="13">
        <v>6</v>
      </c>
      <c r="B256" s="47" t="s">
        <v>168</v>
      </c>
      <c r="C256" s="13" t="s">
        <v>112</v>
      </c>
      <c r="D256" s="60">
        <v>1</v>
      </c>
      <c r="E256" s="84"/>
      <c r="F256" s="16"/>
    </row>
    <row r="257" spans="1:6" ht="69" x14ac:dyDescent="0.3">
      <c r="A257" s="13">
        <v>7</v>
      </c>
      <c r="B257" s="47" t="s">
        <v>169</v>
      </c>
      <c r="C257" s="13" t="s">
        <v>77</v>
      </c>
      <c r="D257" s="60">
        <v>1</v>
      </c>
      <c r="E257" s="84"/>
      <c r="F257" s="16"/>
    </row>
    <row r="258" spans="1:6" ht="27.6" x14ac:dyDescent="0.3">
      <c r="A258" s="13">
        <v>8</v>
      </c>
      <c r="B258" s="47" t="s">
        <v>172</v>
      </c>
      <c r="C258" s="13" t="s">
        <v>112</v>
      </c>
      <c r="D258" s="60">
        <v>1</v>
      </c>
      <c r="E258" s="84"/>
      <c r="F258" s="16"/>
    </row>
    <row r="259" spans="1:6" ht="55.2" x14ac:dyDescent="0.3">
      <c r="A259" s="13">
        <v>9</v>
      </c>
      <c r="B259" s="47" t="s">
        <v>170</v>
      </c>
      <c r="C259" s="13" t="s">
        <v>77</v>
      </c>
      <c r="D259" s="60">
        <v>5</v>
      </c>
      <c r="E259" s="84"/>
      <c r="F259" s="16"/>
    </row>
    <row r="260" spans="1:6" ht="82.8" x14ac:dyDescent="0.3">
      <c r="A260" s="13">
        <v>10</v>
      </c>
      <c r="B260" s="47" t="s">
        <v>171</v>
      </c>
      <c r="C260" s="13" t="s">
        <v>77</v>
      </c>
      <c r="D260" s="60">
        <v>1</v>
      </c>
      <c r="E260" s="84"/>
      <c r="F260" s="16"/>
    </row>
    <row r="261" spans="1:6" x14ac:dyDescent="0.3">
      <c r="A261" s="13"/>
      <c r="B261" s="47"/>
      <c r="C261" s="13"/>
      <c r="D261" s="60"/>
      <c r="E261" s="84"/>
      <c r="F261" s="16"/>
    </row>
    <row r="262" spans="1:6" x14ac:dyDescent="0.3">
      <c r="A262" s="13"/>
      <c r="B262" s="14"/>
      <c r="C262" s="13"/>
      <c r="D262" s="15"/>
      <c r="E262" s="84"/>
      <c r="F262" s="16"/>
    </row>
    <row r="263" spans="1:6" x14ac:dyDescent="0.3">
      <c r="A263" s="116"/>
      <c r="B263" s="62"/>
      <c r="C263" s="50"/>
      <c r="D263" s="53"/>
      <c r="E263" s="92"/>
      <c r="F263" s="17"/>
    </row>
    <row r="264" spans="1:6" x14ac:dyDescent="0.3">
      <c r="A264" s="133"/>
      <c r="B264" s="127"/>
      <c r="C264" s="128"/>
      <c r="D264" s="129"/>
      <c r="E264" s="130" t="s">
        <v>67</v>
      </c>
      <c r="F264" s="131">
        <f>SUM(F207:F263)</f>
        <v>0</v>
      </c>
    </row>
    <row r="265" spans="1:6" x14ac:dyDescent="0.3">
      <c r="A265" s="76"/>
      <c r="B265" s="23"/>
      <c r="C265" s="44"/>
      <c r="D265" s="25"/>
      <c r="E265" s="86"/>
      <c r="F265" s="26"/>
    </row>
    <row r="266" spans="1:6" x14ac:dyDescent="0.3">
      <c r="A266" s="31"/>
      <c r="B266" s="32" t="s">
        <v>57</v>
      </c>
      <c r="C266" s="59"/>
      <c r="D266" s="34"/>
      <c r="E266" s="88"/>
      <c r="F266" s="35"/>
    </row>
    <row r="267" spans="1:6" ht="27.6" x14ac:dyDescent="0.3">
      <c r="A267" s="13">
        <v>1</v>
      </c>
      <c r="B267" s="70" t="s">
        <v>39</v>
      </c>
      <c r="C267" s="13" t="s">
        <v>6</v>
      </c>
      <c r="D267" s="15">
        <v>1</v>
      </c>
      <c r="E267" s="84"/>
      <c r="F267" s="16"/>
    </row>
    <row r="268" spans="1:6" x14ac:dyDescent="0.3">
      <c r="A268" s="13">
        <v>2</v>
      </c>
      <c r="B268" s="54" t="s">
        <v>40</v>
      </c>
      <c r="C268" s="13" t="s">
        <v>6</v>
      </c>
      <c r="D268" s="15">
        <v>1</v>
      </c>
      <c r="E268" s="84"/>
      <c r="F268" s="16"/>
    </row>
    <row r="269" spans="1:6" x14ac:dyDescent="0.3">
      <c r="A269" s="13">
        <v>3</v>
      </c>
      <c r="B269" s="54" t="s">
        <v>14</v>
      </c>
      <c r="C269" s="13" t="s">
        <v>12</v>
      </c>
      <c r="D269" s="15">
        <v>1</v>
      </c>
      <c r="E269" s="84"/>
      <c r="F269" s="16"/>
    </row>
    <row r="270" spans="1:6" ht="96.6" x14ac:dyDescent="0.3">
      <c r="A270" s="13">
        <v>4</v>
      </c>
      <c r="B270" s="70" t="s">
        <v>209</v>
      </c>
      <c r="C270" s="13" t="s">
        <v>12</v>
      </c>
      <c r="D270" s="15">
        <v>35</v>
      </c>
      <c r="E270" s="84"/>
      <c r="F270" s="16"/>
    </row>
    <row r="271" spans="1:6" x14ac:dyDescent="0.3">
      <c r="A271" s="13">
        <v>5</v>
      </c>
      <c r="B271" s="54" t="s">
        <v>63</v>
      </c>
      <c r="C271" s="13" t="s">
        <v>12</v>
      </c>
      <c r="D271" s="15">
        <v>4</v>
      </c>
      <c r="E271" s="84"/>
      <c r="F271" s="16"/>
    </row>
    <row r="272" spans="1:6" x14ac:dyDescent="0.3">
      <c r="A272" s="13">
        <v>6</v>
      </c>
      <c r="B272" s="54" t="s">
        <v>73</v>
      </c>
      <c r="C272" s="13" t="s">
        <v>12</v>
      </c>
      <c r="D272" s="15">
        <v>5</v>
      </c>
      <c r="E272" s="84"/>
      <c r="F272" s="16"/>
    </row>
    <row r="273" spans="1:6" x14ac:dyDescent="0.3">
      <c r="A273" s="13">
        <v>7</v>
      </c>
      <c r="B273" s="54" t="s">
        <v>74</v>
      </c>
      <c r="C273" s="13" t="s">
        <v>12</v>
      </c>
      <c r="D273" s="15">
        <v>8</v>
      </c>
      <c r="E273" s="84"/>
      <c r="F273" s="16"/>
    </row>
    <row r="274" spans="1:6" x14ac:dyDescent="0.3">
      <c r="A274" s="13">
        <v>8</v>
      </c>
      <c r="B274" s="54" t="s">
        <v>61</v>
      </c>
      <c r="C274" s="13" t="s">
        <v>6</v>
      </c>
      <c r="D274" s="15">
        <v>0</v>
      </c>
      <c r="E274" s="84"/>
      <c r="F274" s="16"/>
    </row>
    <row r="275" spans="1:6" ht="55.2" x14ac:dyDescent="0.3">
      <c r="A275" s="13">
        <v>9</v>
      </c>
      <c r="B275" s="70" t="s">
        <v>187</v>
      </c>
      <c r="C275" s="13" t="s">
        <v>12</v>
      </c>
      <c r="D275" s="15">
        <v>20</v>
      </c>
      <c r="E275" s="84"/>
      <c r="F275" s="16"/>
    </row>
    <row r="276" spans="1:6" ht="41.4" x14ac:dyDescent="0.3">
      <c r="A276" s="13">
        <v>10</v>
      </c>
      <c r="B276" s="70" t="s">
        <v>186</v>
      </c>
      <c r="C276" s="13" t="s">
        <v>12</v>
      </c>
      <c r="D276" s="15">
        <v>5</v>
      </c>
      <c r="E276" s="84"/>
      <c r="F276" s="16"/>
    </row>
    <row r="277" spans="1:6" ht="41.4" x14ac:dyDescent="0.3">
      <c r="A277" s="13">
        <v>11</v>
      </c>
      <c r="B277" s="47" t="s">
        <v>188</v>
      </c>
      <c r="C277" s="13" t="s">
        <v>12</v>
      </c>
      <c r="D277" s="15">
        <f>5*4+4*4+5+5</f>
        <v>46</v>
      </c>
      <c r="E277" s="84"/>
      <c r="F277" s="16"/>
    </row>
    <row r="278" spans="1:6" ht="124.2" x14ac:dyDescent="0.3">
      <c r="A278" s="13">
        <v>12</v>
      </c>
      <c r="B278" s="47" t="s">
        <v>113</v>
      </c>
      <c r="C278" s="13" t="s">
        <v>112</v>
      </c>
      <c r="D278" s="60">
        <v>1</v>
      </c>
      <c r="E278" s="84"/>
      <c r="F278" s="16"/>
    </row>
    <row r="279" spans="1:6" x14ac:dyDescent="0.3">
      <c r="A279" s="13"/>
      <c r="B279" s="47"/>
      <c r="C279" s="13"/>
      <c r="D279" s="60"/>
      <c r="E279" s="84"/>
      <c r="F279" s="16"/>
    </row>
    <row r="280" spans="1:6" x14ac:dyDescent="0.3">
      <c r="A280" s="13"/>
      <c r="B280" s="14"/>
      <c r="C280" s="13"/>
      <c r="D280" s="15"/>
      <c r="E280" s="84"/>
      <c r="F280" s="16"/>
    </row>
    <row r="281" spans="1:6" x14ac:dyDescent="0.3">
      <c r="A281" s="116"/>
      <c r="B281" s="62"/>
      <c r="C281" s="50"/>
      <c r="D281" s="53"/>
      <c r="E281" s="92"/>
      <c r="F281" s="17"/>
    </row>
    <row r="282" spans="1:6" x14ac:dyDescent="0.3">
      <c r="A282" s="133"/>
      <c r="B282" s="127"/>
      <c r="C282" s="128"/>
      <c r="D282" s="129"/>
      <c r="E282" s="130" t="s">
        <v>67</v>
      </c>
      <c r="F282" s="131">
        <f>SUM(F267:F281)</f>
        <v>0</v>
      </c>
    </row>
    <row r="283" spans="1:6" x14ac:dyDescent="0.3">
      <c r="A283" s="27"/>
      <c r="B283" s="2"/>
      <c r="C283" s="80"/>
      <c r="D283" s="29"/>
      <c r="E283" s="87"/>
      <c r="F283" s="30"/>
    </row>
    <row r="284" spans="1:6" x14ac:dyDescent="0.3">
      <c r="A284" s="31"/>
      <c r="B284" s="32" t="s">
        <v>69</v>
      </c>
      <c r="C284" s="59"/>
      <c r="D284" s="34"/>
      <c r="E284" s="88"/>
      <c r="F284" s="35"/>
    </row>
    <row r="285" spans="1:6" ht="27.6" x14ac:dyDescent="0.3">
      <c r="A285" s="13">
        <v>1</v>
      </c>
      <c r="B285" s="70" t="s">
        <v>39</v>
      </c>
      <c r="C285" s="13" t="s">
        <v>6</v>
      </c>
      <c r="D285" s="15">
        <v>1</v>
      </c>
      <c r="E285" s="84"/>
      <c r="F285" s="16"/>
    </row>
    <row r="286" spans="1:6" x14ac:dyDescent="0.3">
      <c r="A286" s="13">
        <v>2</v>
      </c>
      <c r="B286" s="54" t="s">
        <v>40</v>
      </c>
      <c r="C286" s="13" t="s">
        <v>6</v>
      </c>
      <c r="D286" s="15">
        <v>1</v>
      </c>
      <c r="E286" s="84"/>
      <c r="F286" s="16"/>
    </row>
    <row r="287" spans="1:6" x14ac:dyDescent="0.3">
      <c r="A287" s="13">
        <v>3</v>
      </c>
      <c r="B287" s="54" t="s">
        <v>14</v>
      </c>
      <c r="C287" s="13" t="s">
        <v>12</v>
      </c>
      <c r="D287" s="15">
        <v>1</v>
      </c>
      <c r="E287" s="84"/>
      <c r="F287" s="16"/>
    </row>
    <row r="288" spans="1:6" ht="96.6" x14ac:dyDescent="0.3">
      <c r="A288" s="13">
        <v>4</v>
      </c>
      <c r="B288" s="70" t="s">
        <v>209</v>
      </c>
      <c r="C288" s="13" t="s">
        <v>12</v>
      </c>
      <c r="D288" s="15">
        <v>35</v>
      </c>
      <c r="E288" s="84"/>
      <c r="F288" s="16"/>
    </row>
    <row r="289" spans="1:6" x14ac:dyDescent="0.3">
      <c r="A289" s="13">
        <v>5</v>
      </c>
      <c r="B289" s="54" t="s">
        <v>63</v>
      </c>
      <c r="C289" s="13" t="s">
        <v>12</v>
      </c>
      <c r="D289" s="15">
        <v>4</v>
      </c>
      <c r="E289" s="84"/>
      <c r="F289" s="16"/>
    </row>
    <row r="290" spans="1:6" x14ac:dyDescent="0.3">
      <c r="A290" s="13">
        <v>6</v>
      </c>
      <c r="B290" s="54" t="s">
        <v>73</v>
      </c>
      <c r="C290" s="13" t="s">
        <v>12</v>
      </c>
      <c r="D290" s="15">
        <v>5</v>
      </c>
      <c r="E290" s="84"/>
      <c r="F290" s="16"/>
    </row>
    <row r="291" spans="1:6" x14ac:dyDescent="0.3">
      <c r="A291" s="13">
        <v>7</v>
      </c>
      <c r="B291" s="54" t="s">
        <v>74</v>
      </c>
      <c r="C291" s="13" t="s">
        <v>12</v>
      </c>
      <c r="D291" s="15">
        <v>8</v>
      </c>
      <c r="E291" s="84"/>
      <c r="F291" s="16"/>
    </row>
    <row r="292" spans="1:6" x14ac:dyDescent="0.3">
      <c r="A292" s="13">
        <v>8</v>
      </c>
      <c r="B292" s="54" t="s">
        <v>61</v>
      </c>
      <c r="C292" s="13" t="s">
        <v>6</v>
      </c>
      <c r="D292" s="15">
        <v>0</v>
      </c>
      <c r="E292" s="84"/>
      <c r="F292" s="16"/>
    </row>
    <row r="293" spans="1:6" ht="55.2" x14ac:dyDescent="0.3">
      <c r="A293" s="13">
        <v>9</v>
      </c>
      <c r="B293" s="70" t="s">
        <v>187</v>
      </c>
      <c r="C293" s="13" t="s">
        <v>12</v>
      </c>
      <c r="D293" s="15">
        <v>20</v>
      </c>
      <c r="E293" s="84"/>
      <c r="F293" s="16"/>
    </row>
    <row r="294" spans="1:6" ht="41.4" x14ac:dyDescent="0.3">
      <c r="A294" s="13">
        <v>10</v>
      </c>
      <c r="B294" s="70" t="s">
        <v>186</v>
      </c>
      <c r="C294" s="13" t="s">
        <v>12</v>
      </c>
      <c r="D294" s="15">
        <v>5</v>
      </c>
      <c r="E294" s="84"/>
      <c r="F294" s="16"/>
    </row>
    <row r="295" spans="1:6" ht="41.4" x14ac:dyDescent="0.3">
      <c r="A295" s="13">
        <v>11</v>
      </c>
      <c r="B295" s="47" t="s">
        <v>188</v>
      </c>
      <c r="C295" s="13" t="s">
        <v>12</v>
      </c>
      <c r="D295" s="15">
        <f>5*4+4*4+5+5</f>
        <v>46</v>
      </c>
      <c r="E295" s="84"/>
      <c r="F295" s="16"/>
    </row>
    <row r="296" spans="1:6" ht="124.2" x14ac:dyDescent="0.3">
      <c r="A296" s="13">
        <v>12</v>
      </c>
      <c r="B296" s="47" t="s">
        <v>113</v>
      </c>
      <c r="C296" s="13" t="s">
        <v>112</v>
      </c>
      <c r="D296" s="60">
        <v>1</v>
      </c>
      <c r="E296" s="84"/>
      <c r="F296" s="16"/>
    </row>
    <row r="297" spans="1:6" x14ac:dyDescent="0.3">
      <c r="A297" s="13"/>
      <c r="B297" s="14"/>
      <c r="C297" s="13"/>
      <c r="D297" s="15"/>
      <c r="E297" s="84"/>
      <c r="F297" s="16"/>
    </row>
    <row r="298" spans="1:6" x14ac:dyDescent="0.3">
      <c r="A298" s="116"/>
      <c r="B298" s="62"/>
      <c r="C298" s="50"/>
      <c r="D298" s="53"/>
      <c r="E298" s="92"/>
      <c r="F298" s="17"/>
    </row>
    <row r="299" spans="1:6" x14ac:dyDescent="0.3">
      <c r="A299" s="133"/>
      <c r="B299" s="127"/>
      <c r="C299" s="128"/>
      <c r="D299" s="129"/>
      <c r="E299" s="130" t="s">
        <v>67</v>
      </c>
      <c r="F299" s="131">
        <f>SUM(F285:F298)</f>
        <v>0</v>
      </c>
    </row>
    <row r="300" spans="1:6" x14ac:dyDescent="0.3">
      <c r="A300" s="27"/>
      <c r="B300" s="2"/>
      <c r="C300" s="80"/>
      <c r="D300" s="29"/>
      <c r="E300" s="87"/>
      <c r="F300" s="30"/>
    </row>
    <row r="301" spans="1:6" x14ac:dyDescent="0.3">
      <c r="A301" s="31"/>
      <c r="B301" s="32" t="s">
        <v>70</v>
      </c>
      <c r="C301" s="59"/>
      <c r="D301" s="34"/>
      <c r="E301" s="88"/>
      <c r="F301" s="35"/>
    </row>
    <row r="302" spans="1:6" ht="27.6" x14ac:dyDescent="0.3">
      <c r="A302" s="13">
        <v>1</v>
      </c>
      <c r="B302" s="70" t="s">
        <v>39</v>
      </c>
      <c r="C302" s="13" t="s">
        <v>6</v>
      </c>
      <c r="D302" s="15">
        <v>1</v>
      </c>
      <c r="E302" s="84"/>
      <c r="F302" s="16"/>
    </row>
    <row r="303" spans="1:6" x14ac:dyDescent="0.3">
      <c r="A303" s="13">
        <v>2</v>
      </c>
      <c r="B303" s="54" t="s">
        <v>40</v>
      </c>
      <c r="C303" s="13" t="s">
        <v>6</v>
      </c>
      <c r="D303" s="15">
        <v>1</v>
      </c>
      <c r="E303" s="84"/>
      <c r="F303" s="16"/>
    </row>
    <row r="304" spans="1:6" x14ac:dyDescent="0.3">
      <c r="A304" s="13">
        <v>3</v>
      </c>
      <c r="B304" s="54" t="s">
        <v>14</v>
      </c>
      <c r="C304" s="13" t="s">
        <v>12</v>
      </c>
      <c r="D304" s="15">
        <v>1</v>
      </c>
      <c r="E304" s="84"/>
      <c r="F304" s="16"/>
    </row>
    <row r="305" spans="1:6" ht="96.6" x14ac:dyDescent="0.3">
      <c r="A305" s="13">
        <v>4</v>
      </c>
      <c r="B305" s="70" t="s">
        <v>209</v>
      </c>
      <c r="C305" s="13" t="s">
        <v>12</v>
      </c>
      <c r="D305" s="15">
        <v>10</v>
      </c>
      <c r="E305" s="84"/>
      <c r="F305" s="16"/>
    </row>
    <row r="306" spans="1:6" x14ac:dyDescent="0.3">
      <c r="A306" s="13">
        <v>5</v>
      </c>
      <c r="B306" s="54" t="s">
        <v>63</v>
      </c>
      <c r="C306" s="13" t="s">
        <v>12</v>
      </c>
      <c r="D306" s="15">
        <v>0</v>
      </c>
      <c r="E306" s="84"/>
      <c r="F306" s="16"/>
    </row>
    <row r="307" spans="1:6" x14ac:dyDescent="0.3">
      <c r="A307" s="13">
        <v>6</v>
      </c>
      <c r="B307" s="54" t="s">
        <v>73</v>
      </c>
      <c r="C307" s="13" t="s">
        <v>12</v>
      </c>
      <c r="D307" s="15">
        <v>0</v>
      </c>
      <c r="E307" s="84"/>
      <c r="F307" s="16"/>
    </row>
    <row r="308" spans="1:6" x14ac:dyDescent="0.3">
      <c r="A308" s="13">
        <v>7</v>
      </c>
      <c r="B308" s="54" t="s">
        <v>74</v>
      </c>
      <c r="C308" s="13" t="s">
        <v>12</v>
      </c>
      <c r="D308" s="15">
        <v>2</v>
      </c>
      <c r="E308" s="84"/>
      <c r="F308" s="16"/>
    </row>
    <row r="309" spans="1:6" x14ac:dyDescent="0.3">
      <c r="A309" s="13">
        <v>8</v>
      </c>
      <c r="B309" s="54" t="s">
        <v>61</v>
      </c>
      <c r="C309" s="13" t="s">
        <v>6</v>
      </c>
      <c r="D309" s="15">
        <v>0</v>
      </c>
      <c r="E309" s="84"/>
      <c r="F309" s="16"/>
    </row>
    <row r="310" spans="1:6" ht="55.2" x14ac:dyDescent="0.3">
      <c r="A310" s="13">
        <v>9</v>
      </c>
      <c r="B310" s="70" t="s">
        <v>187</v>
      </c>
      <c r="C310" s="13" t="s">
        <v>12</v>
      </c>
      <c r="D310" s="15">
        <v>4</v>
      </c>
      <c r="E310" s="84"/>
      <c r="F310" s="16"/>
    </row>
    <row r="311" spans="1:6" ht="41.4" x14ac:dyDescent="0.3">
      <c r="A311" s="13">
        <v>10</v>
      </c>
      <c r="B311" s="70" t="s">
        <v>186</v>
      </c>
      <c r="C311" s="13" t="s">
        <v>12</v>
      </c>
      <c r="D311" s="15">
        <v>0</v>
      </c>
      <c r="E311" s="84"/>
      <c r="F311" s="16"/>
    </row>
    <row r="312" spans="1:6" ht="41.4" x14ac:dyDescent="0.3">
      <c r="A312" s="13">
        <v>11</v>
      </c>
      <c r="B312" s="47" t="s">
        <v>188</v>
      </c>
      <c r="C312" s="13" t="s">
        <v>12</v>
      </c>
      <c r="D312" s="15">
        <v>8</v>
      </c>
      <c r="E312" s="84"/>
      <c r="F312" s="16"/>
    </row>
    <row r="313" spans="1:6" ht="124.2" x14ac:dyDescent="0.3">
      <c r="A313" s="13">
        <v>12</v>
      </c>
      <c r="B313" s="47" t="s">
        <v>113</v>
      </c>
      <c r="C313" s="13" t="s">
        <v>112</v>
      </c>
      <c r="D313" s="60">
        <v>1</v>
      </c>
      <c r="E313" s="84"/>
      <c r="F313" s="16"/>
    </row>
    <row r="314" spans="1:6" x14ac:dyDescent="0.3">
      <c r="A314" s="13"/>
      <c r="B314" s="14"/>
      <c r="C314" s="13"/>
      <c r="D314" s="15"/>
      <c r="E314" s="84"/>
      <c r="F314" s="16"/>
    </row>
    <row r="315" spans="1:6" x14ac:dyDescent="0.3">
      <c r="A315" s="116"/>
      <c r="B315" s="62"/>
      <c r="C315" s="50"/>
      <c r="D315" s="53"/>
      <c r="E315" s="92"/>
      <c r="F315" s="17"/>
    </row>
    <row r="316" spans="1:6" x14ac:dyDescent="0.3">
      <c r="A316" s="133"/>
      <c r="B316" s="127"/>
      <c r="C316" s="128"/>
      <c r="D316" s="129"/>
      <c r="E316" s="130" t="s">
        <v>67</v>
      </c>
      <c r="F316" s="131">
        <f>SUM(F302:F315)</f>
        <v>0</v>
      </c>
    </row>
    <row r="317" spans="1:6" x14ac:dyDescent="0.3">
      <c r="A317" s="27"/>
      <c r="B317" s="2"/>
      <c r="C317" s="80"/>
      <c r="D317" s="29"/>
      <c r="E317" s="87"/>
      <c r="F317" s="30"/>
    </row>
    <row r="318" spans="1:6" x14ac:dyDescent="0.3">
      <c r="A318" s="27"/>
      <c r="B318" s="2"/>
      <c r="C318" s="80"/>
      <c r="D318" s="29"/>
      <c r="E318" s="87"/>
      <c r="F318" s="30"/>
    </row>
    <row r="319" spans="1:6" x14ac:dyDescent="0.3">
      <c r="A319" s="78"/>
      <c r="B319" s="43"/>
      <c r="C319" s="20"/>
      <c r="D319" s="21"/>
      <c r="E319" s="91" t="s">
        <v>41</v>
      </c>
      <c r="F319" s="22">
        <f>F203+F264+F282+F299+F316</f>
        <v>0</v>
      </c>
    </row>
    <row r="320" spans="1:6" x14ac:dyDescent="0.3">
      <c r="A320" s="27"/>
      <c r="B320" s="2"/>
      <c r="C320" s="80"/>
      <c r="D320" s="29"/>
      <c r="E320" s="87"/>
      <c r="F320" s="30"/>
    </row>
    <row r="321" spans="1:6" x14ac:dyDescent="0.3">
      <c r="A321" s="27" t="s">
        <v>52</v>
      </c>
      <c r="B321" s="2" t="s">
        <v>15</v>
      </c>
      <c r="C321" s="28"/>
      <c r="D321" s="29"/>
      <c r="E321" s="87"/>
      <c r="F321" s="30"/>
    </row>
    <row r="322" spans="1:6" x14ac:dyDescent="0.3">
      <c r="A322" s="31"/>
      <c r="B322" s="32" t="s">
        <v>24</v>
      </c>
      <c r="C322" s="33"/>
      <c r="D322" s="34"/>
      <c r="E322" s="88"/>
      <c r="F322" s="35"/>
    </row>
    <row r="323" spans="1:6" ht="55.2" x14ac:dyDescent="0.3">
      <c r="A323" s="13">
        <v>1</v>
      </c>
      <c r="B323" s="47" t="s">
        <v>56</v>
      </c>
      <c r="C323" s="13" t="s">
        <v>6</v>
      </c>
      <c r="D323" s="63">
        <v>1</v>
      </c>
      <c r="E323" s="96"/>
      <c r="F323" s="16"/>
    </row>
    <row r="324" spans="1:6" ht="41.4" x14ac:dyDescent="0.3">
      <c r="A324" s="13">
        <v>2</v>
      </c>
      <c r="B324" s="47" t="s">
        <v>150</v>
      </c>
      <c r="C324" s="13" t="s">
        <v>6</v>
      </c>
      <c r="D324" s="63">
        <v>1</v>
      </c>
      <c r="E324" s="96"/>
      <c r="F324" s="16"/>
    </row>
    <row r="325" spans="1:6" ht="27.6" x14ac:dyDescent="0.3">
      <c r="A325" s="13">
        <v>3</v>
      </c>
      <c r="B325" s="47" t="s">
        <v>45</v>
      </c>
      <c r="C325" s="13" t="s">
        <v>12</v>
      </c>
      <c r="D325" s="63">
        <v>5</v>
      </c>
      <c r="E325" s="96"/>
      <c r="F325" s="16"/>
    </row>
    <row r="326" spans="1:6" ht="27.6" x14ac:dyDescent="0.3">
      <c r="A326" s="13">
        <v>4</v>
      </c>
      <c r="B326" s="47" t="s">
        <v>43</v>
      </c>
      <c r="C326" s="13" t="s">
        <v>12</v>
      </c>
      <c r="D326" s="63">
        <v>5</v>
      </c>
      <c r="E326" s="96"/>
      <c r="F326" s="16"/>
    </row>
    <row r="327" spans="1:6" x14ac:dyDescent="0.3">
      <c r="A327" s="13">
        <v>5</v>
      </c>
      <c r="B327" s="47" t="s">
        <v>60</v>
      </c>
      <c r="C327" s="13" t="s">
        <v>12</v>
      </c>
      <c r="D327" s="63">
        <v>5</v>
      </c>
      <c r="E327" s="96"/>
      <c r="F327" s="16"/>
    </row>
    <row r="328" spans="1:6" x14ac:dyDescent="0.3">
      <c r="A328" s="13">
        <v>6</v>
      </c>
      <c r="B328" s="47" t="s">
        <v>16</v>
      </c>
      <c r="C328" s="13" t="s">
        <v>12</v>
      </c>
      <c r="D328" s="63">
        <v>5</v>
      </c>
      <c r="E328" s="96"/>
      <c r="F328" s="16"/>
    </row>
    <row r="329" spans="1:6" x14ac:dyDescent="0.3">
      <c r="A329" s="13">
        <v>7</v>
      </c>
      <c r="B329" s="47" t="s">
        <v>17</v>
      </c>
      <c r="C329" s="13" t="s">
        <v>12</v>
      </c>
      <c r="D329" s="63">
        <v>5</v>
      </c>
      <c r="E329" s="96"/>
      <c r="F329" s="16"/>
    </row>
    <row r="330" spans="1:6" x14ac:dyDescent="0.3">
      <c r="A330" s="13">
        <v>8</v>
      </c>
      <c r="B330" s="47" t="s">
        <v>44</v>
      </c>
      <c r="C330" s="13" t="s">
        <v>12</v>
      </c>
      <c r="D330" s="63">
        <v>5</v>
      </c>
      <c r="E330" s="96"/>
      <c r="F330" s="16"/>
    </row>
    <row r="331" spans="1:6" x14ac:dyDescent="0.3">
      <c r="A331" s="13">
        <v>9</v>
      </c>
      <c r="B331" s="47" t="s">
        <v>119</v>
      </c>
      <c r="C331" s="13" t="s">
        <v>6</v>
      </c>
      <c r="D331" s="63">
        <v>4</v>
      </c>
      <c r="E331" s="96"/>
      <c r="F331" s="16"/>
    </row>
    <row r="332" spans="1:6" ht="82.8" x14ac:dyDescent="0.25">
      <c r="A332" s="13"/>
      <c r="B332" s="170" t="s">
        <v>148</v>
      </c>
      <c r="C332" s="13" t="s">
        <v>12</v>
      </c>
      <c r="D332" s="63">
        <v>9</v>
      </c>
      <c r="E332" s="96"/>
      <c r="F332" s="16"/>
    </row>
    <row r="333" spans="1:6" ht="110.4" x14ac:dyDescent="0.3">
      <c r="A333" s="13">
        <v>10</v>
      </c>
      <c r="B333" s="47" t="s">
        <v>184</v>
      </c>
      <c r="C333" s="13" t="s">
        <v>12</v>
      </c>
      <c r="D333" s="63">
        <v>5</v>
      </c>
      <c r="E333" s="96"/>
      <c r="F333" s="16"/>
    </row>
    <row r="334" spans="1:6" ht="55.2" x14ac:dyDescent="0.3">
      <c r="A334" s="13">
        <v>11</v>
      </c>
      <c r="B334" s="47" t="s">
        <v>183</v>
      </c>
      <c r="C334" s="13" t="s">
        <v>12</v>
      </c>
      <c r="D334" s="63">
        <v>4</v>
      </c>
      <c r="E334" s="96"/>
      <c r="F334" s="16"/>
    </row>
    <row r="335" spans="1:6" ht="151.80000000000001" x14ac:dyDescent="0.3">
      <c r="A335" s="13"/>
      <c r="B335" s="47" t="s">
        <v>120</v>
      </c>
      <c r="C335" s="13" t="s">
        <v>12</v>
      </c>
      <c r="D335" s="63">
        <v>4</v>
      </c>
      <c r="E335" s="96"/>
      <c r="F335" s="16"/>
    </row>
    <row r="336" spans="1:6" ht="82.8" x14ac:dyDescent="0.3">
      <c r="A336" s="13"/>
      <c r="B336" s="47" t="s">
        <v>115</v>
      </c>
      <c r="C336" s="13" t="s">
        <v>12</v>
      </c>
      <c r="D336" s="63">
        <v>25</v>
      </c>
      <c r="E336" s="96"/>
      <c r="F336" s="16"/>
    </row>
    <row r="337" spans="1:6" ht="96.6" x14ac:dyDescent="0.3">
      <c r="A337" s="13">
        <v>12</v>
      </c>
      <c r="B337" s="47" t="s">
        <v>175</v>
      </c>
      <c r="C337" s="13" t="s">
        <v>12</v>
      </c>
      <c r="D337" s="63">
        <v>1</v>
      </c>
      <c r="E337" s="96"/>
      <c r="F337" s="16"/>
    </row>
    <row r="338" spans="1:6" ht="96.6" x14ac:dyDescent="0.3">
      <c r="A338" s="13">
        <v>13</v>
      </c>
      <c r="B338" s="47" t="s">
        <v>174</v>
      </c>
      <c r="C338" s="13" t="s">
        <v>12</v>
      </c>
      <c r="D338" s="63">
        <v>4</v>
      </c>
      <c r="E338" s="96"/>
      <c r="F338" s="16"/>
    </row>
    <row r="339" spans="1:6" ht="193.2" x14ac:dyDescent="0.3">
      <c r="A339" s="13">
        <v>14</v>
      </c>
      <c r="B339" s="47" t="s">
        <v>173</v>
      </c>
      <c r="C339" s="13" t="s">
        <v>12</v>
      </c>
      <c r="D339" s="63">
        <v>1</v>
      </c>
      <c r="E339" s="96"/>
      <c r="F339" s="16"/>
    </row>
    <row r="340" spans="1:6" x14ac:dyDescent="0.3">
      <c r="A340" s="13"/>
      <c r="B340" s="14"/>
      <c r="C340" s="13"/>
      <c r="D340" s="63"/>
      <c r="E340" s="96"/>
      <c r="F340" s="16"/>
    </row>
    <row r="341" spans="1:6" x14ac:dyDescent="0.3">
      <c r="A341" s="116"/>
      <c r="B341" s="80"/>
      <c r="C341" s="50"/>
      <c r="D341" s="136"/>
      <c r="E341" s="137"/>
      <c r="F341" s="17"/>
    </row>
    <row r="342" spans="1:6" x14ac:dyDescent="0.3">
      <c r="A342" s="126"/>
      <c r="B342" s="140"/>
      <c r="C342" s="128"/>
      <c r="D342" s="141"/>
      <c r="E342" s="142" t="s">
        <v>67</v>
      </c>
      <c r="F342" s="131">
        <f>SUM(F323:F341)</f>
        <v>0</v>
      </c>
    </row>
    <row r="343" spans="1:6" x14ac:dyDescent="0.3">
      <c r="A343" s="76"/>
      <c r="B343" s="23"/>
      <c r="C343" s="24"/>
      <c r="D343" s="25"/>
      <c r="E343" s="86"/>
      <c r="F343" s="26"/>
    </row>
    <row r="344" spans="1:6" x14ac:dyDescent="0.3">
      <c r="A344" s="31"/>
      <c r="B344" s="32" t="s">
        <v>57</v>
      </c>
      <c r="C344" s="33"/>
      <c r="D344" s="34"/>
      <c r="E344" s="88"/>
      <c r="F344" s="35"/>
    </row>
    <row r="345" spans="1:6" ht="55.2" x14ac:dyDescent="0.3">
      <c r="A345" s="13">
        <v>1</v>
      </c>
      <c r="B345" s="47" t="s">
        <v>56</v>
      </c>
      <c r="C345" s="13" t="s">
        <v>6</v>
      </c>
      <c r="D345" s="63">
        <v>1</v>
      </c>
      <c r="E345" s="96"/>
      <c r="F345" s="16"/>
    </row>
    <row r="346" spans="1:6" ht="41.4" x14ac:dyDescent="0.3">
      <c r="A346" s="13">
        <v>2</v>
      </c>
      <c r="B346" s="47" t="s">
        <v>42</v>
      </c>
      <c r="C346" s="13" t="s">
        <v>6</v>
      </c>
      <c r="D346" s="63">
        <v>1</v>
      </c>
      <c r="E346" s="96"/>
      <c r="F346" s="16"/>
    </row>
    <row r="347" spans="1:6" ht="27.6" x14ac:dyDescent="0.3">
      <c r="A347" s="13">
        <v>3</v>
      </c>
      <c r="B347" s="47" t="s">
        <v>45</v>
      </c>
      <c r="C347" s="13" t="s">
        <v>12</v>
      </c>
      <c r="D347" s="63">
        <v>5</v>
      </c>
      <c r="E347" s="96"/>
      <c r="F347" s="16"/>
    </row>
    <row r="348" spans="1:6" ht="27.6" x14ac:dyDescent="0.3">
      <c r="A348" s="13">
        <v>4</v>
      </c>
      <c r="B348" s="47" t="s">
        <v>43</v>
      </c>
      <c r="C348" s="13" t="s">
        <v>12</v>
      </c>
      <c r="D348" s="63">
        <v>5</v>
      </c>
      <c r="E348" s="96"/>
      <c r="F348" s="16"/>
    </row>
    <row r="349" spans="1:6" x14ac:dyDescent="0.3">
      <c r="A349" s="13">
        <v>5</v>
      </c>
      <c r="B349" s="47" t="s">
        <v>60</v>
      </c>
      <c r="C349" s="13" t="s">
        <v>12</v>
      </c>
      <c r="D349" s="63">
        <v>5</v>
      </c>
      <c r="E349" s="96"/>
      <c r="F349" s="16"/>
    </row>
    <row r="350" spans="1:6" x14ac:dyDescent="0.3">
      <c r="A350" s="13">
        <v>6</v>
      </c>
      <c r="B350" s="47" t="s">
        <v>16</v>
      </c>
      <c r="C350" s="13" t="s">
        <v>12</v>
      </c>
      <c r="D350" s="63">
        <v>5</v>
      </c>
      <c r="E350" s="96"/>
      <c r="F350" s="16"/>
    </row>
    <row r="351" spans="1:6" x14ac:dyDescent="0.3">
      <c r="A351" s="13">
        <v>7</v>
      </c>
      <c r="B351" s="47" t="s">
        <v>17</v>
      </c>
      <c r="C351" s="13" t="s">
        <v>12</v>
      </c>
      <c r="D351" s="63">
        <v>5</v>
      </c>
      <c r="E351" s="96"/>
      <c r="F351" s="16"/>
    </row>
    <row r="352" spans="1:6" x14ac:dyDescent="0.3">
      <c r="A352" s="13">
        <v>8</v>
      </c>
      <c r="B352" s="47" t="s">
        <v>44</v>
      </c>
      <c r="C352" s="13" t="s">
        <v>12</v>
      </c>
      <c r="D352" s="63">
        <v>5</v>
      </c>
      <c r="E352" s="96"/>
      <c r="F352" s="16"/>
    </row>
    <row r="353" spans="1:6" ht="27.6" x14ac:dyDescent="0.3">
      <c r="A353" s="13">
        <v>9</v>
      </c>
      <c r="B353" s="47" t="s">
        <v>59</v>
      </c>
      <c r="C353" s="13" t="s">
        <v>6</v>
      </c>
      <c r="D353" s="63">
        <v>4</v>
      </c>
      <c r="E353" s="96"/>
      <c r="F353" s="16"/>
    </row>
    <row r="354" spans="1:6" ht="82.8" x14ac:dyDescent="0.25">
      <c r="A354" s="13"/>
      <c r="B354" s="170" t="s">
        <v>148</v>
      </c>
      <c r="C354" s="13" t="s">
        <v>12</v>
      </c>
      <c r="D354" s="63">
        <v>9</v>
      </c>
      <c r="E354" s="96"/>
      <c r="F354" s="16"/>
    </row>
    <row r="355" spans="1:6" ht="110.4" x14ac:dyDescent="0.3">
      <c r="A355" s="13">
        <v>10</v>
      </c>
      <c r="B355" s="47" t="s">
        <v>184</v>
      </c>
      <c r="C355" s="13" t="s">
        <v>12</v>
      </c>
      <c r="D355" s="63">
        <v>5</v>
      </c>
      <c r="E355" s="96"/>
      <c r="F355" s="16"/>
    </row>
    <row r="356" spans="1:6" ht="55.2" x14ac:dyDescent="0.3">
      <c r="A356" s="13">
        <v>11</v>
      </c>
      <c r="B356" s="173" t="s">
        <v>183</v>
      </c>
      <c r="C356" s="13" t="s">
        <v>12</v>
      </c>
      <c r="D356" s="63">
        <v>4</v>
      </c>
      <c r="E356" s="96"/>
      <c r="F356" s="16"/>
    </row>
    <row r="357" spans="1:6" x14ac:dyDescent="0.3">
      <c r="A357" s="13"/>
      <c r="B357" s="47"/>
      <c r="C357" s="13"/>
      <c r="D357" s="63"/>
      <c r="E357" s="96"/>
      <c r="F357" s="16"/>
    </row>
    <row r="358" spans="1:6" x14ac:dyDescent="0.3">
      <c r="A358" s="13"/>
      <c r="B358" s="14"/>
      <c r="C358" s="13"/>
      <c r="D358" s="63"/>
      <c r="E358" s="96"/>
      <c r="F358" s="16"/>
    </row>
    <row r="359" spans="1:6" x14ac:dyDescent="0.3">
      <c r="A359" s="13"/>
      <c r="B359" s="14"/>
      <c r="C359" s="13"/>
      <c r="D359" s="63"/>
      <c r="E359" s="96"/>
      <c r="F359" s="16"/>
    </row>
    <row r="360" spans="1:6" x14ac:dyDescent="0.3">
      <c r="A360" s="13"/>
      <c r="B360" s="47"/>
      <c r="C360" s="13"/>
      <c r="D360" s="63"/>
      <c r="E360" s="96"/>
      <c r="F360" s="16"/>
    </row>
    <row r="361" spans="1:6" x14ac:dyDescent="0.3">
      <c r="A361" s="116"/>
      <c r="B361" s="118"/>
      <c r="C361" s="117"/>
      <c r="D361" s="138"/>
      <c r="E361" s="139"/>
      <c r="F361" s="17"/>
    </row>
    <row r="362" spans="1:6" x14ac:dyDescent="0.3">
      <c r="A362" s="126"/>
      <c r="B362" s="140"/>
      <c r="C362" s="128"/>
      <c r="D362" s="141"/>
      <c r="E362" s="142" t="s">
        <v>67</v>
      </c>
      <c r="F362" s="131">
        <f>SUM(F345:F361)</f>
        <v>0</v>
      </c>
    </row>
    <row r="363" spans="1:6" x14ac:dyDescent="0.3">
      <c r="A363" s="76"/>
      <c r="B363" s="23"/>
      <c r="C363" s="24"/>
      <c r="D363" s="25"/>
      <c r="E363" s="86"/>
      <c r="F363" s="26"/>
    </row>
    <row r="364" spans="1:6" x14ac:dyDescent="0.3">
      <c r="A364" s="31"/>
      <c r="B364" s="32" t="s">
        <v>69</v>
      </c>
      <c r="C364" s="33"/>
      <c r="D364" s="34"/>
      <c r="E364" s="88"/>
      <c r="F364" s="35"/>
    </row>
    <row r="365" spans="1:6" ht="55.2" x14ac:dyDescent="0.3">
      <c r="A365" s="13">
        <v>1</v>
      </c>
      <c r="B365" s="47" t="s">
        <v>56</v>
      </c>
      <c r="C365" s="13" t="s">
        <v>6</v>
      </c>
      <c r="D365" s="63">
        <v>1</v>
      </c>
      <c r="E365" s="96"/>
      <c r="F365" s="16"/>
    </row>
    <row r="366" spans="1:6" ht="41.4" x14ac:dyDescent="0.3">
      <c r="A366" s="13">
        <v>2</v>
      </c>
      <c r="B366" s="47" t="s">
        <v>42</v>
      </c>
      <c r="C366" s="13" t="s">
        <v>6</v>
      </c>
      <c r="D366" s="63">
        <v>1</v>
      </c>
      <c r="E366" s="96"/>
      <c r="F366" s="16"/>
    </row>
    <row r="367" spans="1:6" ht="27.6" x14ac:dyDescent="0.3">
      <c r="A367" s="13">
        <v>3</v>
      </c>
      <c r="B367" s="47" t="s">
        <v>45</v>
      </c>
      <c r="C367" s="13" t="s">
        <v>12</v>
      </c>
      <c r="D367" s="63">
        <v>5</v>
      </c>
      <c r="E367" s="96"/>
      <c r="F367" s="16"/>
    </row>
    <row r="368" spans="1:6" ht="27.6" x14ac:dyDescent="0.3">
      <c r="A368" s="13">
        <v>4</v>
      </c>
      <c r="B368" s="47" t="s">
        <v>43</v>
      </c>
      <c r="C368" s="13" t="s">
        <v>12</v>
      </c>
      <c r="D368" s="63">
        <v>5</v>
      </c>
      <c r="E368" s="96"/>
      <c r="F368" s="16"/>
    </row>
    <row r="369" spans="1:6" x14ac:dyDescent="0.3">
      <c r="A369" s="13">
        <v>5</v>
      </c>
      <c r="B369" s="47" t="s">
        <v>60</v>
      </c>
      <c r="C369" s="13" t="s">
        <v>12</v>
      </c>
      <c r="D369" s="63">
        <v>5</v>
      </c>
      <c r="E369" s="96"/>
      <c r="F369" s="16"/>
    </row>
    <row r="370" spans="1:6" x14ac:dyDescent="0.3">
      <c r="A370" s="13">
        <v>6</v>
      </c>
      <c r="B370" s="47" t="s">
        <v>16</v>
      </c>
      <c r="C370" s="13" t="s">
        <v>12</v>
      </c>
      <c r="D370" s="63">
        <v>5</v>
      </c>
      <c r="E370" s="96"/>
      <c r="F370" s="16"/>
    </row>
    <row r="371" spans="1:6" x14ac:dyDescent="0.3">
      <c r="A371" s="13">
        <v>7</v>
      </c>
      <c r="B371" s="47" t="s">
        <v>17</v>
      </c>
      <c r="C371" s="13" t="s">
        <v>12</v>
      </c>
      <c r="D371" s="63">
        <v>5</v>
      </c>
      <c r="E371" s="96"/>
      <c r="F371" s="16"/>
    </row>
    <row r="372" spans="1:6" x14ac:dyDescent="0.3">
      <c r="A372" s="13">
        <v>8</v>
      </c>
      <c r="B372" s="47" t="s">
        <v>44</v>
      </c>
      <c r="C372" s="13" t="s">
        <v>12</v>
      </c>
      <c r="D372" s="63">
        <v>5</v>
      </c>
      <c r="E372" s="96"/>
      <c r="F372" s="16"/>
    </row>
    <row r="373" spans="1:6" ht="27.6" x14ac:dyDescent="0.3">
      <c r="A373" s="13">
        <v>9</v>
      </c>
      <c r="B373" s="47" t="s">
        <v>59</v>
      </c>
      <c r="C373" s="13" t="s">
        <v>6</v>
      </c>
      <c r="D373" s="63">
        <v>4</v>
      </c>
      <c r="E373" s="96"/>
      <c r="F373" s="16"/>
    </row>
    <row r="374" spans="1:6" ht="82.8" x14ac:dyDescent="0.25">
      <c r="A374" s="13"/>
      <c r="B374" s="170" t="s">
        <v>148</v>
      </c>
      <c r="C374" s="13" t="s">
        <v>12</v>
      </c>
      <c r="D374" s="63">
        <v>9</v>
      </c>
      <c r="E374" s="96"/>
      <c r="F374" s="16"/>
    </row>
    <row r="375" spans="1:6" ht="110.4" x14ac:dyDescent="0.3">
      <c r="A375" s="13">
        <v>10</v>
      </c>
      <c r="B375" s="47" t="s">
        <v>184</v>
      </c>
      <c r="C375" s="13" t="s">
        <v>12</v>
      </c>
      <c r="D375" s="63">
        <v>5</v>
      </c>
      <c r="E375" s="96"/>
      <c r="F375" s="16"/>
    </row>
    <row r="376" spans="1:6" ht="55.2" x14ac:dyDescent="0.3">
      <c r="A376" s="13">
        <v>11</v>
      </c>
      <c r="B376" s="173" t="s">
        <v>183</v>
      </c>
      <c r="C376" s="13" t="s">
        <v>12</v>
      </c>
      <c r="D376" s="63">
        <v>4</v>
      </c>
      <c r="E376" s="96"/>
      <c r="F376" s="16"/>
    </row>
    <row r="377" spans="1:6" x14ac:dyDescent="0.3">
      <c r="A377" s="116"/>
      <c r="B377" s="118"/>
      <c r="C377" s="117"/>
      <c r="D377" s="138"/>
      <c r="E377" s="139"/>
      <c r="F377" s="17"/>
    </row>
    <row r="378" spans="1:6" x14ac:dyDescent="0.3">
      <c r="A378" s="126"/>
      <c r="B378" s="140"/>
      <c r="C378" s="128"/>
      <c r="D378" s="141"/>
      <c r="E378" s="142" t="s">
        <v>67</v>
      </c>
      <c r="F378" s="131">
        <f>SUM(F365:F377)</f>
        <v>0</v>
      </c>
    </row>
    <row r="379" spans="1:6" x14ac:dyDescent="0.3">
      <c r="A379" s="27"/>
      <c r="B379" s="2"/>
      <c r="C379" s="28"/>
      <c r="D379" s="29"/>
      <c r="E379" s="87"/>
      <c r="F379" s="30"/>
    </row>
    <row r="380" spans="1:6" x14ac:dyDescent="0.3">
      <c r="A380" s="31"/>
      <c r="B380" s="32" t="s">
        <v>70</v>
      </c>
      <c r="C380" s="33"/>
      <c r="D380" s="34"/>
      <c r="E380" s="88"/>
      <c r="F380" s="35"/>
    </row>
    <row r="381" spans="1:6" x14ac:dyDescent="0.3">
      <c r="A381" s="13"/>
      <c r="B381" s="47"/>
      <c r="C381" s="13"/>
      <c r="D381" s="63"/>
      <c r="E381" s="96"/>
      <c r="F381" s="16"/>
    </row>
    <row r="382" spans="1:6" ht="69" x14ac:dyDescent="0.3">
      <c r="A382" s="13">
        <v>1</v>
      </c>
      <c r="B382" s="171" t="s">
        <v>151</v>
      </c>
      <c r="C382" s="13" t="s">
        <v>112</v>
      </c>
      <c r="D382" s="63">
        <v>1</v>
      </c>
      <c r="E382" s="96"/>
      <c r="F382" s="16"/>
    </row>
    <row r="383" spans="1:6" ht="27.6" x14ac:dyDescent="0.3">
      <c r="A383" s="13">
        <v>2</v>
      </c>
      <c r="B383" s="47" t="s">
        <v>163</v>
      </c>
      <c r="C383" s="13" t="s">
        <v>12</v>
      </c>
      <c r="D383" s="63">
        <v>4</v>
      </c>
      <c r="E383" s="96"/>
      <c r="F383" s="16"/>
    </row>
    <row r="384" spans="1:6" ht="165.6" x14ac:dyDescent="0.3">
      <c r="A384" s="13">
        <v>3</v>
      </c>
      <c r="B384" s="47" t="s">
        <v>164</v>
      </c>
      <c r="C384" s="13" t="s">
        <v>12</v>
      </c>
      <c r="D384" s="63">
        <v>4</v>
      </c>
      <c r="E384" s="96"/>
      <c r="F384" s="16"/>
    </row>
    <row r="385" spans="1:6" x14ac:dyDescent="0.3">
      <c r="A385" s="13"/>
      <c r="B385" s="166"/>
      <c r="C385" s="13"/>
      <c r="D385" s="63"/>
      <c r="E385" s="96"/>
      <c r="F385" s="16"/>
    </row>
    <row r="386" spans="1:6" ht="55.2" x14ac:dyDescent="0.3">
      <c r="A386" s="13"/>
      <c r="B386" s="47" t="s">
        <v>121</v>
      </c>
      <c r="C386" s="13" t="s">
        <v>12</v>
      </c>
      <c r="D386" s="63">
        <v>6</v>
      </c>
      <c r="E386" s="96"/>
      <c r="F386" s="16"/>
    </row>
    <row r="387" spans="1:6" ht="82.8" x14ac:dyDescent="0.25">
      <c r="A387" s="13"/>
      <c r="B387" s="170" t="s">
        <v>149</v>
      </c>
      <c r="C387" s="13" t="s">
        <v>12</v>
      </c>
      <c r="D387" s="63">
        <v>9</v>
      </c>
      <c r="E387" s="96"/>
      <c r="F387" s="16"/>
    </row>
    <row r="388" spans="1:6" x14ac:dyDescent="0.3">
      <c r="A388" s="13"/>
      <c r="B388" s="47"/>
      <c r="C388" s="13"/>
      <c r="D388" s="63"/>
      <c r="E388" s="96"/>
      <c r="F388" s="16"/>
    </row>
    <row r="389" spans="1:6" x14ac:dyDescent="0.3">
      <c r="A389" s="116"/>
      <c r="B389" s="118"/>
      <c r="C389" s="117"/>
      <c r="D389" s="138"/>
      <c r="E389" s="139"/>
      <c r="F389" s="17"/>
    </row>
    <row r="390" spans="1:6" x14ac:dyDescent="0.3">
      <c r="A390" s="126"/>
      <c r="B390" s="140"/>
      <c r="C390" s="128"/>
      <c r="D390" s="141"/>
      <c r="E390" s="142" t="s">
        <v>67</v>
      </c>
      <c r="F390" s="131"/>
    </row>
    <row r="391" spans="1:6" x14ac:dyDescent="0.3">
      <c r="A391" s="27"/>
      <c r="B391" s="2"/>
      <c r="C391" s="28"/>
      <c r="D391" s="29"/>
      <c r="E391" s="87"/>
      <c r="F391" s="30"/>
    </row>
    <row r="392" spans="1:6" x14ac:dyDescent="0.3">
      <c r="A392" s="27"/>
      <c r="B392" s="2"/>
      <c r="C392" s="28"/>
      <c r="D392" s="29"/>
      <c r="E392" s="87"/>
      <c r="F392" s="30"/>
    </row>
    <row r="393" spans="1:6" x14ac:dyDescent="0.3">
      <c r="A393" s="18"/>
      <c r="B393" s="64"/>
      <c r="C393" s="20"/>
      <c r="D393" s="65"/>
      <c r="E393" s="97" t="s">
        <v>41</v>
      </c>
      <c r="F393" s="22"/>
    </row>
    <row r="394" spans="1:6" x14ac:dyDescent="0.3">
      <c r="A394" s="27"/>
      <c r="B394" s="2"/>
      <c r="C394" s="28"/>
      <c r="D394" s="29"/>
      <c r="E394" s="87"/>
      <c r="F394" s="30"/>
    </row>
    <row r="395" spans="1:6" x14ac:dyDescent="0.3">
      <c r="A395" s="27" t="s">
        <v>53</v>
      </c>
      <c r="B395" s="2" t="s">
        <v>18</v>
      </c>
      <c r="C395" s="28"/>
      <c r="D395" s="29"/>
      <c r="E395" s="87"/>
      <c r="F395" s="30"/>
    </row>
    <row r="396" spans="1:6" x14ac:dyDescent="0.3">
      <c r="A396" s="31"/>
      <c r="B396" s="32" t="s">
        <v>75</v>
      </c>
      <c r="C396" s="33"/>
      <c r="D396" s="34"/>
      <c r="E396" s="88"/>
      <c r="F396" s="35"/>
    </row>
    <row r="397" spans="1:6" x14ac:dyDescent="0.3">
      <c r="A397" s="13">
        <v>1</v>
      </c>
      <c r="B397" s="14" t="s">
        <v>46</v>
      </c>
      <c r="C397" s="13" t="s">
        <v>102</v>
      </c>
      <c r="D397" s="63">
        <f>D398/2</f>
        <v>462.90000000000003</v>
      </c>
      <c r="E397" s="96"/>
      <c r="F397" s="16"/>
    </row>
    <row r="398" spans="1:6" ht="82.8" x14ac:dyDescent="0.3">
      <c r="A398" s="13">
        <v>2</v>
      </c>
      <c r="B398" s="47" t="s">
        <v>205</v>
      </c>
      <c r="C398" s="13" t="s">
        <v>102</v>
      </c>
      <c r="D398" s="63">
        <f>D155</f>
        <v>925.80000000000007</v>
      </c>
      <c r="E398" s="96"/>
      <c r="F398" s="16"/>
    </row>
    <row r="399" spans="1:6" ht="110.4" x14ac:dyDescent="0.3">
      <c r="A399" s="13">
        <v>3</v>
      </c>
      <c r="B399" s="47" t="s">
        <v>206</v>
      </c>
      <c r="C399" s="13" t="s">
        <v>102</v>
      </c>
      <c r="D399" s="63">
        <f>175</f>
        <v>175</v>
      </c>
      <c r="E399" s="96"/>
      <c r="F399" s="16"/>
    </row>
    <row r="400" spans="1:6" ht="96.6" x14ac:dyDescent="0.3">
      <c r="A400" s="13">
        <v>4</v>
      </c>
      <c r="B400" s="47" t="s">
        <v>207</v>
      </c>
      <c r="C400" s="13" t="s">
        <v>102</v>
      </c>
      <c r="D400" s="63">
        <f>D114</f>
        <v>85.54000000000002</v>
      </c>
      <c r="E400" s="96"/>
      <c r="F400" s="16"/>
    </row>
    <row r="401" spans="1:6" ht="96.6" x14ac:dyDescent="0.3">
      <c r="A401" s="13">
        <v>5</v>
      </c>
      <c r="B401" s="47" t="s">
        <v>208</v>
      </c>
      <c r="C401" s="13" t="s">
        <v>102</v>
      </c>
      <c r="D401" s="63">
        <f>D118*0.9*2.5*2</f>
        <v>34.56</v>
      </c>
      <c r="E401" s="96"/>
      <c r="F401" s="16"/>
    </row>
    <row r="402" spans="1:6" x14ac:dyDescent="0.3">
      <c r="A402" s="116"/>
      <c r="B402" s="118"/>
      <c r="C402" s="117"/>
      <c r="D402" s="115"/>
      <c r="E402" s="147"/>
      <c r="F402" s="61"/>
    </row>
    <row r="403" spans="1:6" x14ac:dyDescent="0.3">
      <c r="A403" s="143"/>
      <c r="B403" s="148"/>
      <c r="C403" s="140"/>
      <c r="D403" s="144"/>
      <c r="E403" s="146" t="s">
        <v>67</v>
      </c>
      <c r="F403" s="145">
        <f>SUM(F397:F402)</f>
        <v>0</v>
      </c>
    </row>
    <row r="404" spans="1:6" x14ac:dyDescent="0.3">
      <c r="A404" s="27"/>
      <c r="B404" s="2"/>
      <c r="C404" s="28"/>
      <c r="D404" s="29"/>
      <c r="E404" s="87"/>
      <c r="F404" s="30"/>
    </row>
    <row r="405" spans="1:6" x14ac:dyDescent="0.3">
      <c r="A405" s="31"/>
      <c r="B405" s="32" t="s">
        <v>24</v>
      </c>
      <c r="C405" s="33"/>
      <c r="D405" s="34"/>
      <c r="E405" s="88"/>
      <c r="F405" s="35"/>
    </row>
    <row r="406" spans="1:6" x14ac:dyDescent="0.3">
      <c r="A406" s="13">
        <v>1</v>
      </c>
      <c r="B406" s="14" t="s">
        <v>46</v>
      </c>
      <c r="C406" s="13" t="s">
        <v>102</v>
      </c>
      <c r="D406" s="63">
        <f>D407/2</f>
        <v>462.90000000000003</v>
      </c>
      <c r="E406" s="96">
        <f>E397</f>
        <v>0</v>
      </c>
      <c r="F406" s="16"/>
    </row>
    <row r="407" spans="1:6" ht="82.8" x14ac:dyDescent="0.3">
      <c r="A407" s="13">
        <v>2</v>
      </c>
      <c r="B407" s="47" t="s">
        <v>205</v>
      </c>
      <c r="C407" s="13" t="s">
        <v>102</v>
      </c>
      <c r="D407" s="63">
        <f>D156</f>
        <v>925.80000000000007</v>
      </c>
      <c r="E407" s="96">
        <f>E398</f>
        <v>0</v>
      </c>
      <c r="F407" s="16"/>
    </row>
    <row r="408" spans="1:6" ht="110.4" x14ac:dyDescent="0.3">
      <c r="A408" s="13">
        <v>3</v>
      </c>
      <c r="B408" s="47" t="s">
        <v>206</v>
      </c>
      <c r="C408" s="13" t="s">
        <v>102</v>
      </c>
      <c r="D408" s="63">
        <f>D399</f>
        <v>175</v>
      </c>
      <c r="E408" s="96">
        <f>E399</f>
        <v>0</v>
      </c>
      <c r="F408" s="16"/>
    </row>
    <row r="409" spans="1:6" ht="96.6" x14ac:dyDescent="0.3">
      <c r="A409" s="13">
        <v>4</v>
      </c>
      <c r="B409" s="47" t="s">
        <v>207</v>
      </c>
      <c r="C409" s="13" t="s">
        <v>102</v>
      </c>
      <c r="D409" s="63">
        <f>D123+D127</f>
        <v>93.220000000000027</v>
      </c>
      <c r="E409" s="96">
        <f>E400</f>
        <v>0</v>
      </c>
      <c r="F409" s="16"/>
    </row>
    <row r="410" spans="1:6" ht="96.6" x14ac:dyDescent="0.3">
      <c r="A410" s="13">
        <v>5</v>
      </c>
      <c r="B410" s="47" t="s">
        <v>208</v>
      </c>
      <c r="C410" s="13" t="s">
        <v>102</v>
      </c>
      <c r="D410" s="63">
        <f>D118*0.9*2.5</f>
        <v>17.28</v>
      </c>
      <c r="E410" s="96">
        <f>E401</f>
        <v>0</v>
      </c>
      <c r="F410" s="16"/>
    </row>
    <row r="411" spans="1:6" x14ac:dyDescent="0.3">
      <c r="A411" s="116"/>
      <c r="B411" s="118"/>
      <c r="C411" s="117"/>
      <c r="D411" s="115"/>
      <c r="E411" s="147"/>
      <c r="F411" s="61"/>
    </row>
    <row r="412" spans="1:6" x14ac:dyDescent="0.3">
      <c r="A412" s="143"/>
      <c r="B412" s="148"/>
      <c r="C412" s="140"/>
      <c r="D412" s="144"/>
      <c r="E412" s="146" t="s">
        <v>67</v>
      </c>
      <c r="F412" s="145">
        <f>SUM(F406:F411)</f>
        <v>0</v>
      </c>
    </row>
    <row r="413" spans="1:6" x14ac:dyDescent="0.3">
      <c r="A413" s="27"/>
      <c r="B413" s="2"/>
      <c r="C413" s="28"/>
      <c r="D413" s="29"/>
      <c r="E413" s="87"/>
      <c r="F413" s="30"/>
    </row>
    <row r="414" spans="1:6" x14ac:dyDescent="0.3">
      <c r="A414" s="31"/>
      <c r="B414" s="32" t="s">
        <v>57</v>
      </c>
      <c r="C414" s="33"/>
      <c r="D414" s="34"/>
      <c r="E414" s="88"/>
      <c r="F414" s="35"/>
    </row>
    <row r="415" spans="1:6" x14ac:dyDescent="0.3">
      <c r="A415" s="13">
        <v>1</v>
      </c>
      <c r="B415" s="14" t="s">
        <v>46</v>
      </c>
      <c r="C415" s="13" t="s">
        <v>102</v>
      </c>
      <c r="D415" s="63">
        <f>D416/2</f>
        <v>100</v>
      </c>
      <c r="E415" s="96"/>
      <c r="F415" s="16"/>
    </row>
    <row r="416" spans="1:6" ht="82.8" x14ac:dyDescent="0.3">
      <c r="A416" s="13">
        <v>2</v>
      </c>
      <c r="B416" s="47" t="s">
        <v>205</v>
      </c>
      <c r="C416" s="13" t="s">
        <v>102</v>
      </c>
      <c r="D416" s="63">
        <f>D165</f>
        <v>200</v>
      </c>
      <c r="E416" s="96"/>
      <c r="F416" s="16"/>
    </row>
    <row r="417" spans="1:6" ht="110.4" x14ac:dyDescent="0.3">
      <c r="A417" s="13">
        <v>3</v>
      </c>
      <c r="B417" s="47" t="s">
        <v>206</v>
      </c>
      <c r="C417" s="13" t="s">
        <v>102</v>
      </c>
      <c r="D417" s="63">
        <f>D408</f>
        <v>175</v>
      </c>
      <c r="E417" s="96"/>
      <c r="F417" s="16"/>
    </row>
    <row r="418" spans="1:6" ht="96.6" x14ac:dyDescent="0.3">
      <c r="A418" s="13">
        <v>4</v>
      </c>
      <c r="B418" s="47" t="s">
        <v>207</v>
      </c>
      <c r="C418" s="13" t="s">
        <v>102</v>
      </c>
      <c r="D418" s="63">
        <f>D133+D137</f>
        <v>12</v>
      </c>
      <c r="E418" s="96"/>
      <c r="F418" s="16"/>
    </row>
    <row r="419" spans="1:6" ht="96.6" x14ac:dyDescent="0.3">
      <c r="A419" s="13">
        <v>5</v>
      </c>
      <c r="B419" s="47" t="s">
        <v>208</v>
      </c>
      <c r="C419" s="13" t="s">
        <v>102</v>
      </c>
      <c r="D419" s="63">
        <f>D128*0.9*2.5</f>
        <v>0</v>
      </c>
      <c r="E419" s="96"/>
      <c r="F419" s="16"/>
    </row>
    <row r="420" spans="1:6" x14ac:dyDescent="0.3">
      <c r="A420" s="116"/>
      <c r="B420" s="118"/>
      <c r="C420" s="117"/>
      <c r="D420" s="115"/>
      <c r="E420" s="147"/>
      <c r="F420" s="61"/>
    </row>
    <row r="421" spans="1:6" x14ac:dyDescent="0.3">
      <c r="A421" s="143"/>
      <c r="B421" s="148"/>
      <c r="C421" s="140"/>
      <c r="D421" s="144"/>
      <c r="E421" s="146" t="s">
        <v>218</v>
      </c>
      <c r="F421" s="145">
        <f>SUM(F415:F420)</f>
        <v>0</v>
      </c>
    </row>
    <row r="422" spans="1:6" x14ac:dyDescent="0.3">
      <c r="A422" s="27"/>
      <c r="B422" s="2"/>
      <c r="C422" s="28"/>
      <c r="D422" s="29"/>
      <c r="E422" s="87"/>
      <c r="F422" s="30"/>
    </row>
    <row r="423" spans="1:6" x14ac:dyDescent="0.3">
      <c r="A423" s="31"/>
      <c r="B423" s="32" t="s">
        <v>70</v>
      </c>
      <c r="C423" s="33"/>
      <c r="D423" s="34"/>
      <c r="E423" s="88"/>
      <c r="F423" s="35"/>
    </row>
    <row r="424" spans="1:6" x14ac:dyDescent="0.3">
      <c r="A424" s="13">
        <v>1</v>
      </c>
      <c r="B424" s="14" t="s">
        <v>46</v>
      </c>
      <c r="C424" s="13" t="s">
        <v>102</v>
      </c>
      <c r="D424" s="63">
        <f>D425/2</f>
        <v>82.5</v>
      </c>
      <c r="E424" s="96"/>
      <c r="F424" s="16"/>
    </row>
    <row r="425" spans="1:6" ht="82.8" x14ac:dyDescent="0.3">
      <c r="A425" s="13">
        <v>2</v>
      </c>
      <c r="B425" s="47" t="s">
        <v>205</v>
      </c>
      <c r="C425" s="13" t="s">
        <v>102</v>
      </c>
      <c r="D425" s="63">
        <f>D176</f>
        <v>165</v>
      </c>
      <c r="E425" s="96"/>
      <c r="F425" s="16"/>
    </row>
    <row r="426" spans="1:6" ht="110.4" x14ac:dyDescent="0.3">
      <c r="A426" s="13">
        <v>3</v>
      </c>
      <c r="B426" s="47" t="s">
        <v>206</v>
      </c>
      <c r="C426" s="13" t="s">
        <v>102</v>
      </c>
      <c r="D426" s="63">
        <f>D417</f>
        <v>175</v>
      </c>
      <c r="E426" s="96"/>
      <c r="F426" s="16"/>
    </row>
    <row r="427" spans="1:6" ht="16.05" customHeight="1" x14ac:dyDescent="0.3">
      <c r="A427" s="13">
        <v>4</v>
      </c>
      <c r="B427" s="47" t="s">
        <v>207</v>
      </c>
      <c r="C427" s="13" t="s">
        <v>102</v>
      </c>
      <c r="D427" s="63">
        <f>D145+D148</f>
        <v>7.68</v>
      </c>
      <c r="E427" s="96"/>
      <c r="F427" s="16"/>
    </row>
    <row r="428" spans="1:6" ht="96.6" x14ac:dyDescent="0.3">
      <c r="A428" s="13">
        <v>5</v>
      </c>
      <c r="B428" s="47" t="s">
        <v>208</v>
      </c>
      <c r="C428" s="13" t="s">
        <v>102</v>
      </c>
      <c r="D428" s="63">
        <f>D138*0.9*2.5</f>
        <v>0</v>
      </c>
      <c r="E428" s="96"/>
      <c r="F428" s="16"/>
    </row>
    <row r="429" spans="1:6" x14ac:dyDescent="0.3">
      <c r="A429" s="116"/>
      <c r="B429" s="118"/>
      <c r="C429" s="117"/>
      <c r="D429" s="115"/>
      <c r="E429" s="147"/>
      <c r="F429" s="61"/>
    </row>
    <row r="430" spans="1:6" x14ac:dyDescent="0.3">
      <c r="A430" s="143"/>
      <c r="B430" s="148"/>
      <c r="C430" s="140"/>
      <c r="D430" s="144"/>
      <c r="E430" s="146" t="s">
        <v>67</v>
      </c>
      <c r="F430" s="145">
        <f>SUM(F424:F429)</f>
        <v>0</v>
      </c>
    </row>
    <row r="431" spans="1:6" x14ac:dyDescent="0.3">
      <c r="A431" s="27"/>
      <c r="B431" s="2"/>
      <c r="C431" s="28"/>
      <c r="D431" s="29"/>
      <c r="E431" s="87"/>
      <c r="F431" s="30"/>
    </row>
    <row r="432" spans="1:6" x14ac:dyDescent="0.3">
      <c r="A432" s="66"/>
      <c r="B432" s="149"/>
      <c r="C432" s="64"/>
      <c r="D432" s="67"/>
      <c r="E432" s="98" t="s">
        <v>41</v>
      </c>
      <c r="F432" s="68">
        <f>F403+F412+F421+F430</f>
        <v>0</v>
      </c>
    </row>
    <row r="433" spans="1:6" x14ac:dyDescent="0.3">
      <c r="C433" s="100"/>
      <c r="D433" s="101"/>
      <c r="E433" s="95"/>
      <c r="F433" s="102"/>
    </row>
    <row r="434" spans="1:6" x14ac:dyDescent="0.3">
      <c r="A434" s="5" t="s">
        <v>23</v>
      </c>
      <c r="B434" s="5" t="s">
        <v>76</v>
      </c>
    </row>
    <row r="435" spans="1:6" ht="124.2" x14ac:dyDescent="0.3">
      <c r="A435" s="13">
        <v>1</v>
      </c>
      <c r="B435" s="47" t="s">
        <v>204</v>
      </c>
      <c r="C435" s="13" t="s">
        <v>102</v>
      </c>
      <c r="D435" s="63">
        <f>300+6*3</f>
        <v>318</v>
      </c>
      <c r="E435" s="96"/>
      <c r="F435" s="16"/>
    </row>
    <row r="436" spans="1:6" ht="69" x14ac:dyDescent="0.3">
      <c r="A436" s="13">
        <v>2</v>
      </c>
      <c r="B436" s="47" t="s">
        <v>203</v>
      </c>
      <c r="C436" s="13" t="s">
        <v>102</v>
      </c>
      <c r="D436" s="63">
        <f>105</f>
        <v>105</v>
      </c>
      <c r="E436" s="96"/>
      <c r="F436" s="16"/>
    </row>
    <row r="437" spans="1:6" x14ac:dyDescent="0.3">
      <c r="A437" s="13">
        <v>3</v>
      </c>
      <c r="B437" s="14" t="s">
        <v>109</v>
      </c>
      <c r="C437" s="13" t="s">
        <v>102</v>
      </c>
      <c r="D437" s="63">
        <v>80</v>
      </c>
      <c r="E437" s="96"/>
      <c r="F437" s="16"/>
    </row>
    <row r="438" spans="1:6" x14ac:dyDescent="0.3">
      <c r="A438" s="13">
        <v>4</v>
      </c>
      <c r="B438" s="71" t="s">
        <v>78</v>
      </c>
      <c r="C438" s="13"/>
      <c r="D438" s="63"/>
      <c r="E438" s="96"/>
      <c r="F438" s="16"/>
    </row>
    <row r="439" spans="1:6" x14ac:dyDescent="0.3">
      <c r="A439" s="13">
        <v>5</v>
      </c>
      <c r="B439" s="14" t="s">
        <v>79</v>
      </c>
      <c r="C439" s="13" t="s">
        <v>96</v>
      </c>
      <c r="D439" s="63">
        <f>(82.5)*0.8*1</f>
        <v>66</v>
      </c>
      <c r="E439" s="96"/>
      <c r="F439" s="16"/>
    </row>
    <row r="440" spans="1:6" ht="27.6" x14ac:dyDescent="0.3">
      <c r="A440" s="13">
        <v>6</v>
      </c>
      <c r="B440" s="38" t="s">
        <v>55</v>
      </c>
      <c r="C440" s="39" t="s">
        <v>96</v>
      </c>
      <c r="D440" s="63">
        <f>(18)*0.7*3.5+64*0.5*2</f>
        <v>108.1</v>
      </c>
      <c r="E440" s="89"/>
      <c r="F440" s="41"/>
    </row>
    <row r="441" spans="1:6" ht="41.4" x14ac:dyDescent="0.3">
      <c r="A441" s="13">
        <v>7</v>
      </c>
      <c r="B441" s="36" t="s">
        <v>80</v>
      </c>
      <c r="C441" s="13" t="s">
        <v>96</v>
      </c>
      <c r="D441" s="15">
        <f>82.5/3*0.4*0.4*2.5</f>
        <v>11</v>
      </c>
      <c r="E441" s="84"/>
      <c r="F441" s="16"/>
    </row>
    <row r="442" spans="1:6" x14ac:dyDescent="0.3">
      <c r="A442" s="13">
        <v>8</v>
      </c>
      <c r="B442" s="14" t="s">
        <v>10</v>
      </c>
      <c r="C442" s="13" t="s">
        <v>11</v>
      </c>
      <c r="D442" s="15">
        <f>(82.5)</f>
        <v>82.5</v>
      </c>
      <c r="E442" s="84"/>
      <c r="F442" s="16"/>
    </row>
    <row r="443" spans="1:6" ht="34.5" customHeight="1" x14ac:dyDescent="0.3">
      <c r="A443" s="13">
        <v>9</v>
      </c>
      <c r="B443" s="47" t="s">
        <v>81</v>
      </c>
      <c r="C443" s="13" t="s">
        <v>102</v>
      </c>
      <c r="D443" s="15">
        <f>D442*2</f>
        <v>165</v>
      </c>
      <c r="E443" s="84"/>
      <c r="F443" s="16"/>
    </row>
    <row r="444" spans="1:6" x14ac:dyDescent="0.3">
      <c r="A444" s="13">
        <v>10</v>
      </c>
      <c r="B444" s="47" t="s">
        <v>110</v>
      </c>
      <c r="C444" s="13" t="s">
        <v>102</v>
      </c>
      <c r="D444" s="15">
        <f>18*1.5</f>
        <v>27</v>
      </c>
      <c r="E444" s="84"/>
      <c r="F444" s="16"/>
    </row>
    <row r="445" spans="1:6" ht="179.4" x14ac:dyDescent="0.3">
      <c r="A445" s="13">
        <v>11</v>
      </c>
      <c r="B445" s="47" t="s">
        <v>193</v>
      </c>
      <c r="C445" s="13" t="s">
        <v>77</v>
      </c>
      <c r="D445" s="63">
        <v>1</v>
      </c>
      <c r="E445" s="96"/>
      <c r="F445" s="16"/>
    </row>
    <row r="446" spans="1:6" ht="41.4" x14ac:dyDescent="0.3">
      <c r="A446" s="13">
        <v>12</v>
      </c>
      <c r="B446" s="36" t="s">
        <v>82</v>
      </c>
      <c r="C446" s="13" t="s">
        <v>102</v>
      </c>
      <c r="D446" s="15">
        <f>D443*2+40*2</f>
        <v>410</v>
      </c>
      <c r="E446" s="84"/>
      <c r="F446" s="16"/>
    </row>
    <row r="447" spans="1:6" x14ac:dyDescent="0.3">
      <c r="A447" s="13">
        <v>13</v>
      </c>
      <c r="B447" s="14" t="s">
        <v>46</v>
      </c>
      <c r="C447" s="13" t="s">
        <v>102</v>
      </c>
      <c r="D447" s="63">
        <f>D446</f>
        <v>410</v>
      </c>
      <c r="E447" s="96"/>
      <c r="F447" s="16"/>
    </row>
    <row r="448" spans="1:6" x14ac:dyDescent="0.3">
      <c r="A448" s="13">
        <v>14</v>
      </c>
      <c r="B448" s="14" t="s">
        <v>83</v>
      </c>
      <c r="C448" s="13" t="s">
        <v>102</v>
      </c>
      <c r="D448" s="63">
        <f>D446</f>
        <v>410</v>
      </c>
      <c r="E448" s="96"/>
      <c r="F448" s="16"/>
    </row>
    <row r="449" spans="1:6" x14ac:dyDescent="0.3">
      <c r="A449" s="13">
        <v>15</v>
      </c>
      <c r="B449" s="47" t="s">
        <v>84</v>
      </c>
      <c r="C449" s="13" t="s">
        <v>102</v>
      </c>
      <c r="D449" s="63">
        <f>6*2</f>
        <v>12</v>
      </c>
      <c r="E449" s="96"/>
      <c r="F449" s="16"/>
    </row>
    <row r="450" spans="1:6" ht="27.6" x14ac:dyDescent="0.3">
      <c r="A450" s="13">
        <v>16</v>
      </c>
      <c r="B450" s="70" t="s">
        <v>85</v>
      </c>
      <c r="C450" s="13" t="s">
        <v>6</v>
      </c>
      <c r="D450" s="15">
        <v>1</v>
      </c>
      <c r="E450" s="84"/>
      <c r="F450" s="16"/>
    </row>
    <row r="451" spans="1:6" ht="96.6" x14ac:dyDescent="0.3">
      <c r="A451" s="13">
        <v>17</v>
      </c>
      <c r="B451" s="70" t="s">
        <v>191</v>
      </c>
      <c r="C451" s="13" t="s">
        <v>77</v>
      </c>
      <c r="D451" s="15">
        <f>123/3</f>
        <v>41</v>
      </c>
      <c r="E451" s="84"/>
      <c r="F451" s="16"/>
    </row>
    <row r="452" spans="1:6" ht="193.2" x14ac:dyDescent="0.3">
      <c r="A452" s="13">
        <v>18</v>
      </c>
      <c r="B452" s="47" t="s">
        <v>192</v>
      </c>
      <c r="C452" s="13" t="s">
        <v>77</v>
      </c>
      <c r="D452" s="63">
        <v>1</v>
      </c>
      <c r="E452" s="96"/>
      <c r="F452" s="16"/>
    </row>
    <row r="453" spans="1:6" x14ac:dyDescent="0.3">
      <c r="A453" s="13"/>
      <c r="B453" s="14"/>
      <c r="C453" s="13"/>
      <c r="D453" s="63"/>
      <c r="E453" s="96"/>
      <c r="F453" s="16">
        <f t="shared" ref="F453" si="2">D453*E453</f>
        <v>0</v>
      </c>
    </row>
    <row r="454" spans="1:6" x14ac:dyDescent="0.3">
      <c r="A454" s="13"/>
      <c r="B454" s="14"/>
      <c r="C454" s="13"/>
      <c r="D454" s="63"/>
      <c r="E454" s="96"/>
      <c r="F454" s="16"/>
    </row>
    <row r="455" spans="1:6" x14ac:dyDescent="0.3">
      <c r="A455" s="116"/>
      <c r="B455" s="80"/>
      <c r="C455" s="28"/>
      <c r="D455" s="113"/>
      <c r="E455" s="139"/>
      <c r="F455" s="48"/>
    </row>
    <row r="456" spans="1:6" x14ac:dyDescent="0.3">
      <c r="A456" s="107"/>
      <c r="B456" s="103"/>
      <c r="C456" s="104"/>
      <c r="D456" s="105"/>
      <c r="E456" s="112" t="s">
        <v>67</v>
      </c>
      <c r="F456" s="106">
        <f>SUM(F435:F454)</f>
        <v>0</v>
      </c>
    </row>
    <row r="457" spans="1:6" ht="14.4" thickBot="1" x14ac:dyDescent="0.35">
      <c r="A457" s="111"/>
      <c r="B457" s="108"/>
      <c r="C457" s="108"/>
      <c r="D457" s="109"/>
      <c r="E457" s="110"/>
      <c r="F457" s="75"/>
    </row>
    <row r="458" spans="1:6" ht="15" thickTop="1" thickBot="1" x14ac:dyDescent="0.35">
      <c r="A458" s="66"/>
      <c r="B458" s="20" t="s">
        <v>47</v>
      </c>
      <c r="C458" s="20"/>
      <c r="D458" s="65"/>
      <c r="E458" s="99"/>
      <c r="F458" s="69">
        <f>F150+F160+F168+F168+F182+F319+F393+F432+F456</f>
        <v>0</v>
      </c>
    </row>
    <row r="459" spans="1:6" ht="14.4" thickTop="1" x14ac:dyDescent="0.3"/>
    <row r="461" spans="1:6" x14ac:dyDescent="0.3">
      <c r="A461" s="174"/>
      <c r="B461" s="179" t="s">
        <v>216</v>
      </c>
      <c r="C461" s="180"/>
      <c r="D461" s="180"/>
      <c r="E461" s="181"/>
      <c r="F461" s="176">
        <f>F458+F109</f>
        <v>0</v>
      </c>
    </row>
    <row r="462" spans="1:6" x14ac:dyDescent="0.3">
      <c r="A462" s="174"/>
      <c r="B462" s="182" t="s">
        <v>64</v>
      </c>
      <c r="C462" s="183"/>
      <c r="D462" s="183"/>
      <c r="E462" s="184"/>
      <c r="F462" s="175">
        <f>10%*F461</f>
        <v>0</v>
      </c>
    </row>
    <row r="463" spans="1:6" x14ac:dyDescent="0.3">
      <c r="A463" s="174"/>
      <c r="B463" s="182" t="s">
        <v>118</v>
      </c>
      <c r="C463" s="183"/>
      <c r="D463" s="183"/>
      <c r="E463" s="184"/>
      <c r="F463" s="175">
        <f>3%*F461</f>
        <v>0</v>
      </c>
    </row>
    <row r="464" spans="1:6" x14ac:dyDescent="0.3">
      <c r="A464" s="174"/>
      <c r="B464" s="182"/>
      <c r="C464" s="183"/>
      <c r="D464" s="183"/>
      <c r="E464" s="184"/>
      <c r="F464" s="177">
        <f>SUM(F461:F463)</f>
        <v>0</v>
      </c>
    </row>
  </sheetData>
  <mergeCells count="5">
    <mergeCell ref="A12:F12"/>
    <mergeCell ref="B461:E461"/>
    <mergeCell ref="B462:E462"/>
    <mergeCell ref="B463:E463"/>
    <mergeCell ref="B464:E464"/>
  </mergeCells>
  <phoneticPr fontId="7" type="noConversion"/>
  <pageMargins left="0.25" right="0.25" top="0.75" bottom="0.75" header="0.3" footer="0.3"/>
  <pageSetup paperSize="9" scale="98" fitToHeight="0" orientation="portrait" horizontalDpi="360" verticalDpi="360" r:id="rId1"/>
  <rowBreaks count="9" manualBreakCount="9">
    <brk id="13" max="5" man="1"/>
    <brk id="43" max="16383" man="1"/>
    <brk id="68" max="16383" man="1"/>
    <brk id="110" max="16383" man="1"/>
    <brk id="156" max="16383" man="1"/>
    <brk id="213" max="16383" man="1"/>
    <brk id="330" max="16383" man="1"/>
    <brk id="381" max="16383" man="1"/>
    <brk id="43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DHA</vt:lpstr>
      <vt:lpstr>DHA!Print_Area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Igabe Anysie</cp:lastModifiedBy>
  <cp:lastPrinted>2025-09-04T17:18:13Z</cp:lastPrinted>
  <dcterms:created xsi:type="dcterms:W3CDTF">2018-05-28T11:45:34Z</dcterms:created>
  <dcterms:modified xsi:type="dcterms:W3CDTF">2025-09-11T08:19:20Z</dcterms:modified>
</cp:coreProperties>
</file>